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048" windowHeight="8352" tabRatio="500" activeTab="1"/>
  </bookViews>
  <sheets>
    <sheet name="ISRR Div" sheetId="1" r:id="rId1"/>
    <sheet name="Scores" sheetId="2" r:id="rId2"/>
  </sheets>
  <calcPr calcId="144525"/>
</workbook>
</file>

<file path=xl/sharedStrings.xml><?xml version="1.0" encoding="utf-8"?>
<sst xmlns="http://schemas.openxmlformats.org/spreadsheetml/2006/main" count="175" uniqueCount="49">
  <si>
    <t>Club</t>
  </si>
  <si>
    <t>Av</t>
  </si>
  <si>
    <t>Competitor</t>
  </si>
  <si>
    <t>Last Day for Shooting</t>
  </si>
  <si>
    <t>Round</t>
  </si>
  <si>
    <t>Score</t>
  </si>
  <si>
    <t>Opp</t>
  </si>
  <si>
    <t>Aggregate</t>
  </si>
  <si>
    <t xml:space="preserve">Result </t>
  </si>
  <si>
    <t>Points</t>
  </si>
  <si>
    <t>Agg.Pts</t>
  </si>
  <si>
    <t>Result</t>
  </si>
  <si>
    <t>Pos</t>
  </si>
  <si>
    <t>Ave best 5 of  6</t>
  </si>
  <si>
    <t>Total Points</t>
  </si>
  <si>
    <t>Is a bogey:</t>
  </si>
  <si>
    <t>Used to calculate position:</t>
  </si>
  <si>
    <t>Note:</t>
  </si>
  <si>
    <t>Ave best 5 of last 6</t>
  </si>
  <si>
    <t>Enter shooter details and scores on this sheet ONLY. They will automatically replicate on the results sheet.</t>
  </si>
  <si>
    <t>Fill in club numbers, names, initials and averages (important). Enter “Bogey” in the name for each bogey in the division (you need do nothing else for them).</t>
  </si>
  <si>
    <t>Enter NCR rather than 100 for any missing scores. Enter DQ for any disqualified scores.</t>
  </si>
  <si>
    <t>Scores will not appear on the result sheet until Y is entered in the red cell under the round number. This will allow scores to be entered in advance and not show on the results sheet.</t>
  </si>
  <si>
    <t>This spreadsheet can be used for two divisions. If you want only one, you can delete the rows for the second from the results sheet (you can also delete them from this scores sheet but that is not essential).</t>
  </si>
  <si>
    <t>Division:</t>
  </si>
  <si>
    <t>Round Scores</t>
  </si>
  <si>
    <t>LDFS →</t>
  </si>
  <si>
    <t>1/219/2026</t>
  </si>
  <si>
    <t>Due with SO →</t>
  </si>
  <si>
    <t>Shooter Name</t>
  </si>
  <si>
    <t>Init</t>
  </si>
  <si>
    <t>Ave</t>
  </si>
  <si>
    <t>Round complete or closed:→</t>
  </si>
  <si>
    <t>The indicator will set automatically when the due date passes. You can override it (by entering Y) if you have all the scores ahead of time.</t>
  </si>
  <si>
    <t>055</t>
  </si>
  <si>
    <t>Howden (Ms)</t>
  </si>
  <si>
    <t>J</t>
  </si>
  <si>
    <t>059</t>
  </si>
  <si>
    <t>Waisby</t>
  </si>
  <si>
    <t>R</t>
  </si>
  <si>
    <t>090</t>
  </si>
  <si>
    <t>Crane (Mrs)</t>
  </si>
  <si>
    <t>P</t>
  </si>
  <si>
    <t>Mann</t>
  </si>
  <si>
    <t>S</t>
  </si>
  <si>
    <t>Bushby</t>
  </si>
  <si>
    <t>G</t>
  </si>
  <si>
    <t>McGarell</t>
  </si>
  <si>
    <t>y</t>
  </si>
</sst>
</file>

<file path=xl/styles.xml><?xml version="1.0" encoding="utf-8"?>
<styleSheet xmlns="http://schemas.openxmlformats.org/spreadsheetml/2006/main">
  <numFmts count="9">
    <numFmt numFmtId="41" formatCode="_(* #,##0_);_(* \(#,##0\);_(* &quot;-&quot;_);_(@_)"/>
    <numFmt numFmtId="43" formatCode="_(* #,##0.00_);_(* \(#,##0.00\);_(* &quot;-&quot;??_);_(@_)"/>
    <numFmt numFmtId="42" formatCode="_(&quot;$&quot;* #,##0_);_(&quot;$&quot;* \(#,##0\);_(&quot;$&quot;* &quot;-&quot;_);_(@_)"/>
    <numFmt numFmtId="176" formatCode="0.0"/>
    <numFmt numFmtId="177" formatCode="dd\-mmm"/>
    <numFmt numFmtId="44" formatCode="_(&quot;$&quot;* #,##0.00_);_(&quot;$&quot;* \(#,##0.00\);_(&quot;$&quot;* &quot;-&quot;??_);_(@_)"/>
    <numFmt numFmtId="178" formatCode="0.00000"/>
    <numFmt numFmtId="179" formatCode="d/m/yy;@"/>
    <numFmt numFmtId="180" formatCode="&quot;TRUE&quot;;&quot;TRUE&quot;;&quot;FALSE&quot;"/>
  </numFmts>
  <fonts count="51">
    <font>
      <sz val="10"/>
      <name val="Arial"/>
      <charset val="1"/>
    </font>
    <font>
      <sz val="14"/>
      <name val="Arial"/>
      <charset val="1"/>
    </font>
    <font>
      <b/>
      <sz val="10"/>
      <name val="Arial"/>
      <charset val="1"/>
    </font>
    <font>
      <b/>
      <sz val="10"/>
      <color rgb="FF0000FF"/>
      <name val="Arial"/>
      <charset val="1"/>
    </font>
    <font>
      <sz val="11"/>
      <color indexed="8"/>
      <name val="Arial"/>
      <charset val="1"/>
    </font>
    <font>
      <sz val="11"/>
      <color indexed="8"/>
      <name val="Arial"/>
      <charset val="134"/>
    </font>
    <font>
      <b/>
      <sz val="11"/>
      <name val="Arial"/>
      <charset val="1"/>
    </font>
    <font>
      <sz val="8"/>
      <name val="Calibri Light"/>
      <charset val="1"/>
    </font>
    <font>
      <b/>
      <sz val="14"/>
      <name val="Arial"/>
      <charset val="1"/>
    </font>
    <font>
      <sz val="12"/>
      <name val="Arial"/>
      <charset val="1"/>
    </font>
    <font>
      <b/>
      <i/>
      <sz val="12"/>
      <name val="Arial"/>
      <charset val="1"/>
    </font>
    <font>
      <sz val="8"/>
      <name val="Arial"/>
      <charset val="1"/>
    </font>
    <font>
      <b/>
      <sz val="16"/>
      <name val="Arial"/>
      <charset val="1"/>
    </font>
    <font>
      <b/>
      <sz val="8"/>
      <name val="Arial"/>
      <charset val="1"/>
    </font>
    <font>
      <b/>
      <sz val="12"/>
      <name val="Arial"/>
      <charset val="1"/>
    </font>
    <font>
      <b/>
      <sz val="12"/>
      <color rgb="FF0000FF"/>
      <name val="Arial"/>
      <charset val="1"/>
    </font>
    <font>
      <sz val="6"/>
      <name val="Arial"/>
      <charset val="1"/>
    </font>
    <font>
      <b/>
      <sz val="8"/>
      <name val="Arial Narrow"/>
      <charset val="1"/>
    </font>
    <font>
      <b/>
      <i/>
      <sz val="8"/>
      <color rgb="FF0000FF"/>
      <name val="AGaramond Bold"/>
      <charset val="1"/>
    </font>
    <font>
      <sz val="8"/>
      <name val="Arial Narrow"/>
      <charset val="1"/>
    </font>
    <font>
      <sz val="10"/>
      <color rgb="FFFFFFFF"/>
      <name val="Arial"/>
      <charset val="1"/>
    </font>
    <font>
      <i/>
      <sz val="14"/>
      <color rgb="FF339966"/>
      <name val="Alleycat ICG"/>
      <charset val="1"/>
    </font>
    <font>
      <sz val="12"/>
      <name val="Abadi MT Condensed Extra Bold"/>
      <charset val="1"/>
    </font>
    <font>
      <b/>
      <sz val="14"/>
      <color rgb="FFFF0000"/>
      <name val="Arial"/>
      <charset val="1"/>
    </font>
    <font>
      <b/>
      <i/>
      <sz val="8"/>
      <name val="Arial Narrow"/>
      <charset val="1"/>
    </font>
    <font>
      <b/>
      <sz val="7"/>
      <name val="Arial"/>
      <charset val="1"/>
    </font>
    <font>
      <b/>
      <sz val="8"/>
      <color rgb="FFFF0000"/>
      <name val="Arial"/>
      <charset val="1"/>
    </font>
    <font>
      <sz val="12"/>
      <color rgb="FFFF0000"/>
      <name val="Arial"/>
      <charset val="1"/>
    </font>
    <font>
      <b/>
      <sz val="11"/>
      <color rgb="FF3F3F3F"/>
      <name val="Arial"/>
      <charset val="0"/>
      <scheme val="minor"/>
    </font>
    <font>
      <sz val="11"/>
      <color rgb="FF3F3F76"/>
      <name val="Arial"/>
      <charset val="0"/>
      <scheme val="minor"/>
    </font>
    <font>
      <sz val="11"/>
      <color rgb="FFFF0000"/>
      <name val="Arial"/>
      <charset val="0"/>
      <scheme val="minor"/>
    </font>
    <font>
      <sz val="10"/>
      <name val="Arial"/>
      <charset val="134"/>
    </font>
    <font>
      <b/>
      <sz val="13"/>
      <color theme="3"/>
      <name val="Arial"/>
      <charset val="134"/>
      <scheme val="minor"/>
    </font>
    <font>
      <b/>
      <sz val="11"/>
      <color rgb="FFFFFFFF"/>
      <name val="Arial"/>
      <charset val="0"/>
      <scheme val="minor"/>
    </font>
    <font>
      <sz val="11"/>
      <color theme="0"/>
      <name val="Arial"/>
      <charset val="0"/>
      <scheme val="minor"/>
    </font>
    <font>
      <sz val="11"/>
      <color rgb="FF9C6500"/>
      <name val="Arial"/>
      <charset val="0"/>
      <scheme val="minor"/>
    </font>
    <font>
      <sz val="11"/>
      <color rgb="FF006100"/>
      <name val="Arial"/>
      <charset val="0"/>
      <scheme val="minor"/>
    </font>
    <font>
      <sz val="11"/>
      <color rgb="FF9C0006"/>
      <name val="Arial"/>
      <charset val="0"/>
      <scheme val="minor"/>
    </font>
    <font>
      <b/>
      <sz val="15"/>
      <color theme="3"/>
      <name val="Arial"/>
      <charset val="134"/>
      <scheme val="minor"/>
    </font>
    <font>
      <sz val="11"/>
      <color theme="1"/>
      <name val="Arial"/>
      <charset val="134"/>
      <scheme val="minor"/>
    </font>
    <font>
      <sz val="11"/>
      <color rgb="FFFA7D00"/>
      <name val="Arial"/>
      <charset val="0"/>
      <scheme val="minor"/>
    </font>
    <font>
      <sz val="11"/>
      <color theme="1"/>
      <name val="Arial"/>
      <charset val="0"/>
      <scheme val="minor"/>
    </font>
    <font>
      <b/>
      <sz val="11"/>
      <color rgb="FFFA7D00"/>
      <name val="Arial"/>
      <charset val="0"/>
      <scheme val="minor"/>
    </font>
    <font>
      <b/>
      <sz val="11"/>
      <color theme="3"/>
      <name val="Arial"/>
      <charset val="134"/>
      <scheme val="minor"/>
    </font>
    <font>
      <b/>
      <sz val="18"/>
      <color theme="3"/>
      <name val="Arial"/>
      <charset val="134"/>
      <scheme val="minor"/>
    </font>
    <font>
      <u/>
      <sz val="11"/>
      <color rgb="FF0000FF"/>
      <name val="Arial"/>
      <charset val="0"/>
      <scheme val="minor"/>
    </font>
    <font>
      <sz val="11"/>
      <color rgb="FF000000"/>
      <name val="Calibri"/>
      <charset val="1"/>
    </font>
    <font>
      <b/>
      <sz val="11"/>
      <color theme="1"/>
      <name val="Arial"/>
      <charset val="0"/>
      <scheme val="minor"/>
    </font>
    <font>
      <i/>
      <sz val="11"/>
      <color rgb="FF7F7F7F"/>
      <name val="Arial"/>
      <charset val="0"/>
      <scheme val="minor"/>
    </font>
    <font>
      <u/>
      <sz val="11"/>
      <color rgb="FF800080"/>
      <name val="Arial"/>
      <charset val="0"/>
      <scheme val="minor"/>
    </font>
    <font>
      <sz val="11"/>
      <color indexed="8"/>
      <name val="Calibri"/>
      <charset val="134"/>
    </font>
  </fonts>
  <fills count="43">
    <fill>
      <patternFill patternType="none"/>
    </fill>
    <fill>
      <patternFill patternType="gray125"/>
    </fill>
    <fill>
      <patternFill patternType="solid">
        <fgColor rgb="FF3FAF46"/>
        <bgColor rgb="FF339966"/>
      </patternFill>
    </fill>
    <fill>
      <patternFill patternType="solid">
        <fgColor rgb="FFBBE33D"/>
        <bgColor rgb="FFFFCC00"/>
      </patternFill>
    </fill>
    <fill>
      <patternFill patternType="solid">
        <fgColor rgb="FFD8D8D8"/>
        <bgColor rgb="FFC0C0C0"/>
      </patternFill>
    </fill>
    <fill>
      <patternFill patternType="solid">
        <fgColor rgb="FFFF0505"/>
        <bgColor rgb="FFFF0000"/>
      </patternFill>
    </fill>
    <fill>
      <patternFill patternType="solid">
        <fgColor rgb="FFFFCC99"/>
        <bgColor rgb="FFD8D8D8"/>
      </patternFill>
    </fill>
    <fill>
      <patternFill patternType="solid">
        <fgColor rgb="FFFFFFFF"/>
        <bgColor rgb="FFFFFFCC"/>
      </patternFill>
    </fill>
    <fill>
      <patternFill patternType="solid">
        <fgColor rgb="FF99CCFF"/>
        <bgColor rgb="FFB4C7DC"/>
      </patternFill>
    </fill>
    <fill>
      <patternFill patternType="solid">
        <fgColor rgb="FFC0C0C0"/>
        <bgColor rgb="FFB4C7DC"/>
      </patternFill>
    </fill>
    <fill>
      <patternFill patternType="solid">
        <fgColor rgb="FFFFFE83"/>
        <bgColor rgb="FFFFFFCC"/>
      </patternFill>
    </fill>
    <fill>
      <patternFill patternType="solid">
        <fgColor rgb="FFB4C7DC"/>
        <bgColor rgb="FFC0C0C0"/>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rgb="FFFFC7CE"/>
        <bgColor indexed="64"/>
      </patternFill>
    </fill>
    <fill>
      <patternFill patternType="solid">
        <fgColor rgb="FFFFFFC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9"/>
        <bgColor indexed="64"/>
      </patternFill>
    </fill>
    <fill>
      <patternFill patternType="solid">
        <fgColor theme="8" tint="0.399975585192419"/>
        <bgColor indexed="64"/>
      </patternFill>
    </fill>
    <fill>
      <patternFill patternType="solid">
        <fgColor theme="7"/>
        <bgColor indexed="64"/>
      </patternFill>
    </fill>
  </fills>
  <borders count="50">
    <border>
      <left/>
      <right/>
      <top/>
      <bottom/>
      <diagonal/>
    </border>
    <border>
      <left style="medium">
        <color rgb="FF127622"/>
      </left>
      <right style="medium">
        <color rgb="FF127622"/>
      </right>
      <top style="medium">
        <color rgb="FF127622"/>
      </top>
      <bottom/>
      <diagonal/>
    </border>
    <border>
      <left style="medium">
        <color rgb="FF127622"/>
      </left>
      <right style="medium">
        <color rgb="FF127622"/>
      </right>
      <top/>
      <bottom/>
      <diagonal/>
    </border>
    <border>
      <left style="medium">
        <color rgb="FF127622"/>
      </left>
      <right style="medium">
        <color rgb="FF127622"/>
      </right>
      <top/>
      <bottom style="medium">
        <color rgb="FF127622"/>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ck">
        <color indexed="8"/>
      </left>
      <right style="hair">
        <color indexed="8"/>
      </right>
      <top style="hair">
        <color indexed="8"/>
      </top>
      <bottom style="hair">
        <color indexed="8"/>
      </bottom>
      <diagonal/>
    </border>
    <border>
      <left style="thin">
        <color auto="1"/>
      </left>
      <right style="thin">
        <color auto="1"/>
      </right>
      <top style="thin">
        <color auto="1"/>
      </top>
      <bottom style="medium">
        <color auto="1"/>
      </bottom>
      <diagonal/>
    </border>
    <border>
      <left style="hair">
        <color indexed="8"/>
      </left>
      <right style="hair">
        <color indexed="8"/>
      </right>
      <top style="hair">
        <color indexed="8"/>
      </top>
      <bottom style="hair">
        <color indexed="8"/>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double">
        <color indexed="8"/>
      </right>
      <top style="hair">
        <color indexed="8"/>
      </top>
      <bottom style="hair">
        <color indexed="8"/>
      </bottom>
      <diagonal/>
    </border>
    <border>
      <left/>
      <right style="hair">
        <color indexed="8"/>
      </right>
      <top style="hair">
        <color indexed="8"/>
      </top>
      <bottom style="hair">
        <color indexed="8"/>
      </bottom>
      <diagonal/>
    </border>
    <border>
      <left style="medium">
        <color auto="1"/>
      </left>
      <right style="double">
        <color auto="1"/>
      </right>
      <top style="medium">
        <color auto="1"/>
      </top>
      <bottom style="medium">
        <color auto="1"/>
      </bottom>
      <diagonal/>
    </border>
    <border>
      <left style="double">
        <color auto="1"/>
      </left>
      <right style="double">
        <color auto="1"/>
      </right>
      <top style="medium">
        <color auto="1"/>
      </top>
      <bottom/>
      <diagonal/>
    </border>
    <border>
      <left style="double">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double">
        <color auto="1"/>
      </right>
      <top/>
      <bottom style="thin">
        <color auto="1"/>
      </bottom>
      <diagonal/>
    </border>
    <border>
      <left style="double">
        <color auto="1"/>
      </left>
      <right/>
      <top/>
      <bottom style="thin">
        <color auto="1"/>
      </bottom>
      <diagonal/>
    </border>
    <border>
      <left style="thin">
        <color auto="1"/>
      </left>
      <right/>
      <top style="thin">
        <color auto="1"/>
      </top>
      <bottom style="thin">
        <color auto="1"/>
      </bottom>
      <diagonal/>
    </border>
    <border>
      <left style="double">
        <color auto="1"/>
      </left>
      <right style="double">
        <color auto="1"/>
      </right>
      <top style="thin">
        <color auto="1"/>
      </top>
      <bottom style="thin">
        <color auto="1"/>
      </bottom>
      <diagonal/>
    </border>
    <border>
      <left style="thin">
        <color auto="1"/>
      </left>
      <right style="double">
        <color auto="1"/>
      </right>
      <top style="thin">
        <color auto="1"/>
      </top>
      <bottom style="thin">
        <color auto="1"/>
      </bottom>
      <diagonal/>
    </border>
    <border>
      <left/>
      <right style="thin">
        <color auto="1"/>
      </right>
      <top style="thin">
        <color auto="1"/>
      </top>
      <bottom style="thin">
        <color auto="1"/>
      </bottom>
      <diagonal/>
    </border>
    <border>
      <left style="double">
        <color auto="1"/>
      </left>
      <right style="double">
        <color auto="1"/>
      </right>
      <top style="thin">
        <color auto="1"/>
      </top>
      <bottom/>
      <diagonal/>
    </border>
    <border>
      <left style="thin">
        <color auto="1"/>
      </left>
      <right style="double">
        <color auto="1"/>
      </right>
      <top style="thin">
        <color auto="1"/>
      </top>
      <bottom/>
      <diagonal/>
    </border>
    <border>
      <left style="double">
        <color auto="1"/>
      </left>
      <right style="double">
        <color auto="1"/>
      </right>
      <top/>
      <bottom/>
      <diagonal/>
    </border>
    <border>
      <left style="thin">
        <color auto="1"/>
      </left>
      <right style="double">
        <color auto="1"/>
      </right>
      <top/>
      <bottom/>
      <diagonal/>
    </border>
    <border>
      <left style="double">
        <color auto="1"/>
      </left>
      <right style="thin">
        <color auto="1"/>
      </right>
      <top style="thin">
        <color auto="1"/>
      </top>
      <bottom/>
      <diagonal/>
    </border>
    <border>
      <left/>
      <right/>
      <top style="double">
        <color auto="1"/>
      </top>
      <bottom/>
      <diagonal/>
    </border>
    <border>
      <left style="double">
        <color auto="1"/>
      </left>
      <right style="double">
        <color auto="1"/>
      </right>
      <top/>
      <bottom style="double">
        <color auto="1"/>
      </bottom>
      <diagonal/>
    </border>
    <border>
      <left style="thin">
        <color auto="1"/>
      </left>
      <right style="double">
        <color auto="1"/>
      </right>
      <top/>
      <bottom style="double">
        <color auto="1"/>
      </bottom>
      <diagonal/>
    </border>
    <border>
      <left style="double">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double">
        <color auto="1"/>
      </right>
      <top/>
      <bottom style="thin">
        <color auto="1"/>
      </bottom>
      <diagonal/>
    </border>
    <border>
      <left style="thin">
        <color auto="1"/>
      </left>
      <right style="thin">
        <color auto="1"/>
      </right>
      <top style="thin">
        <color auto="1"/>
      </top>
      <bottom style="double">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52">
    <xf numFmtId="0" fontId="0" fillId="0" borderId="0"/>
    <xf numFmtId="0" fontId="41" fillId="20" borderId="0" applyNumberFormat="0" applyBorder="0" applyAlignment="0" applyProtection="0">
      <alignment vertical="center"/>
    </xf>
    <xf numFmtId="43" fontId="31" fillId="0" borderId="0" applyBorder="0" applyAlignment="0" applyProtection="0"/>
    <xf numFmtId="41" fontId="31" fillId="0" borderId="0" applyBorder="0" applyAlignment="0" applyProtection="0"/>
    <xf numFmtId="42" fontId="31" fillId="0" borderId="0" applyBorder="0" applyAlignment="0" applyProtection="0"/>
    <xf numFmtId="44" fontId="31" fillId="0" borderId="0" applyBorder="0" applyAlignment="0" applyProtection="0"/>
    <xf numFmtId="9" fontId="31" fillId="0" borderId="0" applyBorder="0" applyAlignment="0" applyProtection="0"/>
    <xf numFmtId="0" fontId="33" fillId="14" borderId="45" applyNumberFormat="0" applyAlignment="0" applyProtection="0">
      <alignment vertical="center"/>
    </xf>
    <xf numFmtId="0" fontId="32" fillId="0" borderId="44" applyNumberFormat="0" applyFill="0" applyAlignment="0" applyProtection="0">
      <alignment vertical="center"/>
    </xf>
    <xf numFmtId="0" fontId="39" fillId="19" borderId="46" applyNumberFormat="0" applyFont="0" applyAlignment="0" applyProtection="0">
      <alignment vertical="center"/>
    </xf>
    <xf numFmtId="0" fontId="45" fillId="0" borderId="0" applyNumberFormat="0" applyFill="0" applyBorder="0" applyAlignment="0" applyProtection="0">
      <alignment vertical="center"/>
    </xf>
    <xf numFmtId="0" fontId="34" fillId="23" borderId="0" applyNumberFormat="0" applyBorder="0" applyAlignment="0" applyProtection="0">
      <alignment vertical="center"/>
    </xf>
    <xf numFmtId="0" fontId="49" fillId="0" borderId="0" applyNumberFormat="0" applyFill="0" applyBorder="0" applyAlignment="0" applyProtection="0">
      <alignment vertical="center"/>
    </xf>
    <xf numFmtId="0" fontId="41" fillId="26" borderId="0" applyNumberFormat="0" applyBorder="0" applyAlignment="0" applyProtection="0">
      <alignment vertical="center"/>
    </xf>
    <xf numFmtId="0" fontId="30" fillId="0" borderId="0" applyNumberFormat="0" applyFill="0" applyBorder="0" applyAlignment="0" applyProtection="0">
      <alignment vertical="center"/>
    </xf>
    <xf numFmtId="0" fontId="41" fillId="25" borderId="0" applyNumberFormat="0" applyBorder="0" applyAlignment="0" applyProtection="0">
      <alignment vertical="center"/>
    </xf>
    <xf numFmtId="0" fontId="44"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8" fillId="0" borderId="44" applyNumberFormat="0" applyFill="0" applyAlignment="0" applyProtection="0">
      <alignment vertical="center"/>
    </xf>
    <xf numFmtId="0" fontId="43" fillId="0" borderId="48" applyNumberFormat="0" applyFill="0" applyAlignment="0" applyProtection="0">
      <alignment vertical="center"/>
    </xf>
    <xf numFmtId="0" fontId="43" fillId="0" borderId="0" applyNumberFormat="0" applyFill="0" applyBorder="0" applyAlignment="0" applyProtection="0">
      <alignment vertical="center"/>
    </xf>
    <xf numFmtId="0" fontId="29" fillId="13" borderId="43" applyNumberFormat="0" applyAlignment="0" applyProtection="0">
      <alignment vertical="center"/>
    </xf>
    <xf numFmtId="0" fontId="34" fillId="28" borderId="0" applyNumberFormat="0" applyBorder="0" applyAlignment="0" applyProtection="0">
      <alignment vertical="center"/>
    </xf>
    <xf numFmtId="0" fontId="36" fillId="17" borderId="0" applyNumberFormat="0" applyBorder="0" applyAlignment="0" applyProtection="0">
      <alignment vertical="center"/>
    </xf>
    <xf numFmtId="0" fontId="28" fillId="12" borderId="42" applyNumberFormat="0" applyAlignment="0" applyProtection="0">
      <alignment vertical="center"/>
    </xf>
    <xf numFmtId="0" fontId="41" fillId="21" borderId="0" applyNumberFormat="0" applyBorder="0" applyAlignment="0" applyProtection="0">
      <alignment vertical="center"/>
    </xf>
    <xf numFmtId="0" fontId="42" fillId="12" borderId="43" applyNumberFormat="0" applyAlignment="0" applyProtection="0">
      <alignment vertical="center"/>
    </xf>
    <xf numFmtId="0" fontId="40" fillId="0" borderId="47" applyNumberFormat="0" applyFill="0" applyAlignment="0" applyProtection="0">
      <alignment vertical="center"/>
    </xf>
    <xf numFmtId="0" fontId="47" fillId="0" borderId="49" applyNumberFormat="0" applyFill="0" applyAlignment="0" applyProtection="0">
      <alignment vertical="center"/>
    </xf>
    <xf numFmtId="0" fontId="37" fillId="18"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50" fillId="0" borderId="0"/>
    <xf numFmtId="0" fontId="41" fillId="30" borderId="0" applyNumberFormat="0" applyBorder="0" applyAlignment="0" applyProtection="0">
      <alignment vertical="center"/>
    </xf>
    <xf numFmtId="0" fontId="34" fillId="33" borderId="0" applyNumberFormat="0" applyBorder="0" applyAlignment="0" applyProtection="0">
      <alignment vertical="center"/>
    </xf>
    <xf numFmtId="0" fontId="34" fillId="24" borderId="0" applyNumberFormat="0" applyBorder="0" applyAlignment="0" applyProtection="0">
      <alignment vertical="center"/>
    </xf>
    <xf numFmtId="0" fontId="41" fillId="36" borderId="0" applyNumberFormat="0" applyBorder="0" applyAlignment="0" applyProtection="0">
      <alignment vertical="center"/>
    </xf>
    <xf numFmtId="0" fontId="41" fillId="35" borderId="0" applyNumberFormat="0" applyBorder="0" applyAlignment="0" applyProtection="0">
      <alignment vertical="center"/>
    </xf>
    <xf numFmtId="0" fontId="34" fillId="32" borderId="0" applyNumberFormat="0" applyBorder="0" applyAlignment="0" applyProtection="0">
      <alignment vertical="center"/>
    </xf>
    <xf numFmtId="0" fontId="34" fillId="39" borderId="0" applyNumberFormat="0" applyBorder="0" applyAlignment="0" applyProtection="0">
      <alignment vertical="center"/>
    </xf>
    <xf numFmtId="0" fontId="41" fillId="31" borderId="0" applyNumberFormat="0" applyBorder="0" applyAlignment="0" applyProtection="0">
      <alignment vertical="center"/>
    </xf>
    <xf numFmtId="0" fontId="34" fillId="42" borderId="0" applyNumberFormat="0" applyBorder="0" applyAlignment="0" applyProtection="0">
      <alignment vertical="center"/>
    </xf>
    <xf numFmtId="0" fontId="46" fillId="0" borderId="0"/>
    <xf numFmtId="0" fontId="41" fillId="27" borderId="0" applyNumberFormat="0" applyBorder="0" applyAlignment="0" applyProtection="0">
      <alignment vertical="center"/>
    </xf>
    <xf numFmtId="0" fontId="41" fillId="22" borderId="0" applyNumberFormat="0" applyBorder="0" applyAlignment="0" applyProtection="0">
      <alignment vertical="center"/>
    </xf>
    <xf numFmtId="0" fontId="34" fillId="29" borderId="0" applyNumberFormat="0" applyBorder="0" applyAlignment="0" applyProtection="0">
      <alignment vertical="center"/>
    </xf>
    <xf numFmtId="0" fontId="41" fillId="34" borderId="0" applyNumberFormat="0" applyBorder="0" applyAlignment="0" applyProtection="0">
      <alignment vertical="center"/>
    </xf>
    <xf numFmtId="0" fontId="34" fillId="41" borderId="0" applyNumberFormat="0" applyBorder="0" applyAlignment="0" applyProtection="0">
      <alignment vertical="center"/>
    </xf>
    <xf numFmtId="0" fontId="34" fillId="40" borderId="0" applyNumberFormat="0" applyBorder="0" applyAlignment="0" applyProtection="0">
      <alignment vertical="center"/>
    </xf>
    <xf numFmtId="0" fontId="41" fillId="38" borderId="0" applyNumberFormat="0" applyBorder="0" applyAlignment="0" applyProtection="0">
      <alignment vertical="center"/>
    </xf>
    <xf numFmtId="0" fontId="34" fillId="37" borderId="0" applyNumberFormat="0" applyBorder="0" applyAlignment="0" applyProtection="0">
      <alignment vertical="center"/>
    </xf>
  </cellStyleXfs>
  <cellXfs count="127">
    <xf numFmtId="0" fontId="0" fillId="0" borderId="0" xfId="0"/>
    <xf numFmtId="0" fontId="0" fillId="0" borderId="0" xfId="0" applyAlignment="1" applyProtection="1"/>
    <xf numFmtId="0" fontId="0" fillId="0" borderId="0" xfId="0" applyAlignment="1" applyProtection="1">
      <alignment horizontal="left"/>
    </xf>
    <xf numFmtId="0" fontId="0" fillId="0" borderId="0" xfId="0" applyAlignment="1" applyProtection="1">
      <alignment horizontal="center"/>
    </xf>
    <xf numFmtId="0" fontId="0" fillId="0" borderId="0" xfId="0" applyFont="1" applyAlignment="1" applyProtection="1"/>
    <xf numFmtId="0" fontId="1" fillId="0" borderId="1" xfId="0" applyFont="1" applyBorder="1" applyAlignment="1" applyProtection="1">
      <alignment horizontal="left" vertical="center"/>
    </xf>
    <xf numFmtId="0" fontId="1" fillId="2" borderId="2" xfId="0" applyFont="1" applyFill="1" applyBorder="1" applyAlignment="1" applyProtection="1">
      <alignment horizontal="left" wrapText="1"/>
    </xf>
    <xf numFmtId="0" fontId="1" fillId="0" borderId="2" xfId="0" applyFont="1" applyBorder="1" applyAlignment="1" applyProtection="1"/>
    <xf numFmtId="0" fontId="1" fillId="0" borderId="2" xfId="0" applyFont="1" applyBorder="1" applyAlignment="1" applyProtection="1">
      <alignment wrapText="1"/>
    </xf>
    <xf numFmtId="0" fontId="1" fillId="2" borderId="2" xfId="0" applyFont="1" applyFill="1" applyBorder="1" applyAlignment="1" applyProtection="1">
      <alignment wrapText="1"/>
    </xf>
    <xf numFmtId="0" fontId="1" fillId="0" borderId="3" xfId="0" applyFont="1" applyBorder="1" applyAlignment="1" applyProtection="1"/>
    <xf numFmtId="0" fontId="2" fillId="3" borderId="0" xfId="0" applyFont="1" applyFill="1" applyAlignment="1" applyProtection="1">
      <alignment horizontal="right" vertical="center"/>
    </xf>
    <xf numFmtId="0" fontId="0" fillId="3" borderId="0" xfId="0" applyFont="1" applyFill="1" applyAlignment="1" applyProtection="1">
      <alignment horizontal="center" vertical="center"/>
    </xf>
    <xf numFmtId="0" fontId="1" fillId="0" borderId="0" xfId="0" applyFont="1" applyBorder="1" applyAlignment="1" applyProtection="1">
      <alignment horizontal="center" vertical="center"/>
    </xf>
    <xf numFmtId="0" fontId="0" fillId="0" borderId="4" xfId="0" applyFont="1" applyBorder="1" applyAlignment="1" applyProtection="1">
      <alignment horizontal="center" vertical="center"/>
    </xf>
    <xf numFmtId="0" fontId="0" fillId="0" borderId="0" xfId="0" applyFont="1" applyBorder="1" applyAlignment="1" applyProtection="1">
      <alignment horizontal="right" vertical="center"/>
    </xf>
    <xf numFmtId="177" fontId="0" fillId="0" borderId="5" xfId="0" applyNumberFormat="1" applyBorder="1" applyAlignment="1">
      <alignment horizontal="center"/>
    </xf>
    <xf numFmtId="0" fontId="0" fillId="0" borderId="0" xfId="0" applyFont="1" applyAlignment="1" applyProtection="1">
      <alignment horizontal="left"/>
    </xf>
    <xf numFmtId="177" fontId="0" fillId="0" borderId="6" xfId="0" applyNumberFormat="1" applyBorder="1" applyAlignment="1" applyProtection="1">
      <alignment horizontal="center"/>
      <protection locked="0"/>
    </xf>
    <xf numFmtId="0" fontId="0" fillId="0" borderId="7" xfId="0" applyFont="1" applyBorder="1" applyAlignment="1" applyProtection="1">
      <alignment horizontal="left"/>
    </xf>
    <xf numFmtId="0" fontId="0" fillId="0" borderId="8" xfId="0" applyFont="1" applyBorder="1" applyAlignment="1" applyProtection="1">
      <alignment horizontal="center"/>
    </xf>
    <xf numFmtId="0" fontId="0" fillId="0" borderId="9" xfId="0" applyFont="1" applyBorder="1" applyAlignment="1" applyProtection="1">
      <alignment horizontal="center"/>
    </xf>
    <xf numFmtId="0" fontId="0" fillId="0" borderId="9" xfId="0" applyBorder="1" applyAlignment="1" applyProtection="1">
      <alignment horizontal="center"/>
    </xf>
    <xf numFmtId="49" fontId="3" fillId="0" borderId="5" xfId="0" applyNumberFormat="1" applyFont="1" applyBorder="1" applyAlignment="1">
      <alignment horizontal="center" vertical="center"/>
    </xf>
    <xf numFmtId="0" fontId="0" fillId="0" borderId="10" xfId="0" applyBorder="1" applyAlignment="1">
      <alignment horizontal="left" vertical="center"/>
    </xf>
    <xf numFmtId="0" fontId="0" fillId="0" borderId="5" xfId="0" applyBorder="1" applyAlignment="1">
      <alignment horizontal="center" vertical="center"/>
    </xf>
    <xf numFmtId="176" fontId="2" fillId="4" borderId="5" xfId="0" applyNumberFormat="1" applyFont="1" applyFill="1" applyBorder="1" applyAlignment="1">
      <alignment horizontal="center" vertical="center"/>
    </xf>
    <xf numFmtId="0" fontId="0" fillId="0" borderId="5" xfId="0" applyBorder="1" applyAlignment="1">
      <alignment horizontal="center"/>
    </xf>
    <xf numFmtId="49" fontId="3" fillId="0" borderId="6" xfId="0" applyNumberFormat="1" applyFont="1" applyBorder="1" applyAlignment="1">
      <alignment horizontal="center" vertical="center"/>
    </xf>
    <xf numFmtId="0" fontId="0" fillId="0" borderId="5" xfId="0" applyBorder="1" applyAlignment="1">
      <alignment horizontal="left" vertical="center"/>
    </xf>
    <xf numFmtId="0" fontId="0" fillId="0" borderId="6" xfId="0" applyBorder="1" applyAlignment="1">
      <alignment horizontal="center" vertical="center"/>
    </xf>
    <xf numFmtId="176" fontId="2" fillId="4" borderId="6" xfId="0" applyNumberFormat="1" applyFont="1" applyFill="1" applyBorder="1" applyAlignment="1">
      <alignment horizontal="center"/>
    </xf>
    <xf numFmtId="0" fontId="4" fillId="0" borderId="11" xfId="33" applyFont="1" applyBorder="1" applyAlignment="1" applyProtection="1">
      <alignment horizontal="center"/>
      <protection locked="0"/>
    </xf>
    <xf numFmtId="49" fontId="3" fillId="0" borderId="12" xfId="0" applyNumberFormat="1" applyFont="1" applyBorder="1" applyAlignment="1">
      <alignment horizontal="center" vertical="center"/>
    </xf>
    <xf numFmtId="0" fontId="0" fillId="0" borderId="12" xfId="0" applyBorder="1" applyAlignment="1">
      <alignment horizontal="center" vertical="center"/>
    </xf>
    <xf numFmtId="176" fontId="2" fillId="4" borderId="12" xfId="0" applyNumberFormat="1" applyFont="1" applyFill="1" applyBorder="1" applyAlignment="1">
      <alignment horizontal="center"/>
    </xf>
    <xf numFmtId="0" fontId="5" fillId="0" borderId="11" xfId="33" applyFont="1" applyBorder="1" applyAlignment="1" applyProtection="1">
      <alignment horizontal="center"/>
      <protection locked="0"/>
    </xf>
    <xf numFmtId="0" fontId="5" fillId="0" borderId="13" xfId="33" applyFont="1" applyBorder="1" applyAlignment="1" applyProtection="1">
      <alignment horizontal="center"/>
      <protection locked="0"/>
    </xf>
    <xf numFmtId="0" fontId="0" fillId="0" borderId="14" xfId="0" applyFont="1" applyBorder="1" applyAlignment="1" applyProtection="1">
      <alignment horizontal="left"/>
    </xf>
    <xf numFmtId="0" fontId="0" fillId="5" borderId="9" xfId="0" applyFont="1" applyFill="1" applyBorder="1" applyAlignment="1" applyProtection="1">
      <alignment horizontal="center"/>
    </xf>
    <xf numFmtId="0" fontId="0" fillId="0" borderId="0" xfId="0" applyFont="1" applyBorder="1" applyAlignment="1" applyProtection="1">
      <alignment horizontal="left" vertical="top" wrapText="1"/>
    </xf>
    <xf numFmtId="0" fontId="0" fillId="0" borderId="15" xfId="0" applyBorder="1" applyAlignment="1" applyProtection="1">
      <alignment horizontal="center"/>
    </xf>
    <xf numFmtId="0" fontId="0" fillId="0" borderId="5" xfId="0" applyBorder="1" applyAlignment="1" applyProtection="1">
      <alignment horizontal="center"/>
    </xf>
    <xf numFmtId="0" fontId="5" fillId="0" borderId="16" xfId="33" applyFont="1" applyBorder="1" applyAlignment="1" applyProtection="1">
      <alignment horizontal="center"/>
      <protection locked="0"/>
    </xf>
    <xf numFmtId="0" fontId="5" fillId="0" borderId="17" xfId="33" applyFont="1" applyBorder="1" applyAlignment="1" applyProtection="1">
      <alignment horizontal="center"/>
      <protection locked="0"/>
    </xf>
    <xf numFmtId="0" fontId="0" fillId="0" borderId="9" xfId="0" applyFont="1" applyFill="1" applyBorder="1" applyAlignment="1" applyProtection="1">
      <alignment horizontal="center"/>
    </xf>
    <xf numFmtId="49" fontId="0" fillId="0" borderId="0" xfId="0" applyNumberFormat="1" applyFont="1" applyBorder="1" applyAlignment="1" applyProtection="1">
      <protection locked="0"/>
    </xf>
    <xf numFmtId="49" fontId="0" fillId="0" borderId="0" xfId="0" applyNumberFormat="1" applyFont="1" applyBorder="1" applyAlignment="1" applyProtection="1">
      <alignment horizontal="left" vertical="top"/>
      <protection locked="0"/>
    </xf>
    <xf numFmtId="0" fontId="0" fillId="0" borderId="0" xfId="0" applyAlignment="1" applyProtection="1">
      <protection locked="0"/>
    </xf>
    <xf numFmtId="49" fontId="0" fillId="0" borderId="0" xfId="0" applyNumberFormat="1" applyFont="1" applyAlignment="1" applyProtection="1">
      <protection locked="0"/>
    </xf>
    <xf numFmtId="0" fontId="6" fillId="0" borderId="0" xfId="0" applyFont="1" applyAlignment="1" applyProtection="1">
      <alignment vertical="center"/>
      <protection locked="0"/>
    </xf>
    <xf numFmtId="0" fontId="0" fillId="0" borderId="0" xfId="0" applyAlignment="1" applyProtection="1">
      <alignment vertical="center"/>
    </xf>
    <xf numFmtId="178" fontId="7" fillId="0" borderId="0" xfId="0" applyNumberFormat="1" applyFont="1" applyAlignment="1" applyProtection="1"/>
    <xf numFmtId="179" fontId="0" fillId="0" borderId="0" xfId="0" applyNumberFormat="1" applyAlignment="1" applyProtection="1"/>
    <xf numFmtId="179" fontId="8" fillId="0" borderId="0" xfId="0" applyNumberFormat="1" applyFont="1" applyAlignment="1" applyProtection="1">
      <protection locked="0"/>
    </xf>
    <xf numFmtId="0" fontId="9" fillId="0" borderId="0" xfId="0" applyFont="1" applyAlignment="1" applyProtection="1">
      <protection locked="0"/>
    </xf>
    <xf numFmtId="0" fontId="10" fillId="0" borderId="0" xfId="0" applyFont="1" applyAlignment="1" applyProtection="1">
      <alignment horizontal="center"/>
      <protection locked="0"/>
    </xf>
    <xf numFmtId="0" fontId="11" fillId="0" borderId="0" xfId="0" applyFont="1" applyAlignment="1" applyProtection="1">
      <protection locked="0"/>
    </xf>
    <xf numFmtId="0" fontId="0" fillId="0" borderId="0" xfId="0" applyAlignment="1" applyProtection="1">
      <alignment horizontal="center"/>
      <protection locked="0"/>
    </xf>
    <xf numFmtId="179" fontId="0" fillId="0" borderId="0" xfId="0" applyNumberFormat="1" applyAlignment="1" applyProtection="1">
      <protection locked="0"/>
    </xf>
    <xf numFmtId="0" fontId="12" fillId="0" borderId="18" xfId="0" applyFont="1" applyBorder="1" applyAlignment="1" applyProtection="1">
      <alignment horizontal="center" vertical="center"/>
    </xf>
    <xf numFmtId="49" fontId="2" fillId="0" borderId="19" xfId="0" applyNumberFormat="1" applyFont="1" applyBorder="1" applyAlignment="1" applyProtection="1">
      <alignment horizontal="center" vertical="distributed" wrapText="1"/>
    </xf>
    <xf numFmtId="0" fontId="2" fillId="6" borderId="20" xfId="0" applyFont="1" applyFill="1" applyBorder="1" applyAlignment="1" applyProtection="1">
      <alignment horizontal="center" vertical="center"/>
    </xf>
    <xf numFmtId="49" fontId="2" fillId="7" borderId="21" xfId="0" applyNumberFormat="1" applyFont="1" applyFill="1" applyBorder="1" applyAlignment="1" applyProtection="1">
      <alignment horizontal="center" vertical="center"/>
    </xf>
    <xf numFmtId="49" fontId="0" fillId="0" borderId="22" xfId="0" applyNumberFormat="1" applyFont="1" applyBorder="1" applyAlignment="1" applyProtection="1">
      <alignment horizontal="center" vertical="center"/>
    </xf>
    <xf numFmtId="176" fontId="2" fillId="8" borderId="23" xfId="0" applyNumberFormat="1" applyFont="1" applyFill="1" applyBorder="1" applyAlignment="1" applyProtection="1">
      <alignment horizontal="center" vertical="center"/>
    </xf>
    <xf numFmtId="179" fontId="6" fillId="0" borderId="0" xfId="0" applyNumberFormat="1" applyFont="1" applyAlignment="1" applyProtection="1">
      <alignment vertical="center"/>
      <protection locked="0"/>
    </xf>
    <xf numFmtId="0" fontId="13" fillId="0" borderId="24" xfId="0" applyFont="1" applyBorder="1" applyAlignment="1" applyProtection="1">
      <alignment horizontal="center" vertical="center"/>
    </xf>
    <xf numFmtId="0" fontId="6" fillId="0" borderId="25" xfId="0" applyFont="1" applyBorder="1" applyAlignment="1" applyProtection="1">
      <alignment horizontal="center" vertical="center"/>
    </xf>
    <xf numFmtId="0" fontId="6" fillId="0" borderId="26" xfId="0" applyFont="1" applyBorder="1" applyAlignment="1" applyProtection="1">
      <alignment horizontal="center" vertical="center"/>
    </xf>
    <xf numFmtId="179" fontId="0" fillId="0" borderId="0" xfId="0" applyNumberFormat="1" applyAlignment="1" applyProtection="1">
      <alignment vertical="center"/>
      <protection locked="0"/>
    </xf>
    <xf numFmtId="0" fontId="13" fillId="0" borderId="27" xfId="0" applyFont="1" applyBorder="1" applyAlignment="1" applyProtection="1">
      <alignment horizontal="center" vertical="center" textRotation="90" wrapText="1"/>
    </xf>
    <xf numFmtId="0" fontId="13" fillId="0" borderId="28" xfId="0" applyFont="1" applyBorder="1" applyAlignment="1" applyProtection="1">
      <alignment horizontal="center" vertical="center" textRotation="90"/>
    </xf>
    <xf numFmtId="0" fontId="14" fillId="0" borderId="29" xfId="0" applyFont="1" applyBorder="1" applyAlignment="1" applyProtection="1">
      <alignment horizontal="center" vertical="center" textRotation="90"/>
    </xf>
    <xf numFmtId="0" fontId="15" fillId="9" borderId="6" xfId="0" applyFont="1" applyFill="1" applyBorder="1" applyAlignment="1" applyProtection="1">
      <alignment horizontal="center" vertical="center" textRotation="90"/>
    </xf>
    <xf numFmtId="0" fontId="16" fillId="0" borderId="6" xfId="0" applyFont="1" applyBorder="1" applyAlignment="1" applyProtection="1">
      <alignment horizontal="center" vertical="center" textRotation="90"/>
    </xf>
    <xf numFmtId="0" fontId="16" fillId="0" borderId="26" xfId="0" applyFont="1" applyBorder="1" applyAlignment="1" applyProtection="1">
      <alignment horizontal="center" vertical="center" textRotation="90"/>
    </xf>
    <xf numFmtId="177" fontId="17" fillId="0" borderId="30" xfId="0" applyNumberFormat="1" applyFont="1" applyBorder="1" applyAlignment="1" applyProtection="1">
      <alignment horizontal="center" vertical="center"/>
    </xf>
    <xf numFmtId="0" fontId="6" fillId="0" borderId="31" xfId="0" applyFont="1" applyBorder="1" applyAlignment="1" applyProtection="1">
      <alignment horizontal="center" vertical="center"/>
    </xf>
    <xf numFmtId="1" fontId="0" fillId="0" borderId="6" xfId="0" applyNumberFormat="1" applyBorder="1" applyAlignment="1" applyProtection="1">
      <alignment horizontal="center"/>
    </xf>
    <xf numFmtId="0" fontId="18" fillId="9" borderId="5" xfId="0" applyFont="1" applyFill="1" applyBorder="1" applyAlignment="1" applyProtection="1">
      <alignment horizontal="center" vertical="center"/>
    </xf>
    <xf numFmtId="1" fontId="19" fillId="0" borderId="5" xfId="0" applyNumberFormat="1" applyFont="1" applyBorder="1" applyAlignment="1" applyProtection="1">
      <alignment horizontal="center" vertical="center"/>
    </xf>
    <xf numFmtId="0" fontId="11" fillId="7" borderId="5" xfId="0" applyFont="1" applyFill="1" applyBorder="1" applyAlignment="1" applyProtection="1">
      <alignment horizontal="center" vertical="center"/>
    </xf>
    <xf numFmtId="179" fontId="20" fillId="0" borderId="0" xfId="0" applyNumberFormat="1" applyFont="1" applyAlignment="1" applyProtection="1">
      <protection locked="0"/>
    </xf>
    <xf numFmtId="179" fontId="20" fillId="0" borderId="0" xfId="0" applyNumberFormat="1" applyFont="1" applyAlignment="1" applyProtection="1"/>
    <xf numFmtId="0" fontId="2" fillId="7" borderId="30" xfId="0" applyFont="1" applyFill="1" applyBorder="1" applyAlignment="1" applyProtection="1">
      <alignment horizontal="center" vertical="center" textRotation="90"/>
    </xf>
    <xf numFmtId="0" fontId="2" fillId="0" borderId="31" xfId="0" applyFont="1" applyBorder="1" applyAlignment="1" applyProtection="1">
      <alignment horizontal="center" vertical="center" textRotation="90"/>
    </xf>
    <xf numFmtId="0" fontId="13" fillId="0" borderId="29" xfId="0" applyFont="1" applyBorder="1" applyAlignment="1" applyProtection="1">
      <alignment horizontal="center" vertical="center"/>
    </xf>
    <xf numFmtId="0" fontId="17" fillId="0" borderId="5" xfId="0" applyFont="1" applyBorder="1" applyAlignment="1" applyProtection="1">
      <alignment horizontal="center" wrapText="1"/>
    </xf>
    <xf numFmtId="0" fontId="13" fillId="0" borderId="28" xfId="0" applyFont="1" applyBorder="1" applyAlignment="1" applyProtection="1">
      <alignment horizontal="center" vertical="center"/>
    </xf>
    <xf numFmtId="0" fontId="2" fillId="7" borderId="32" xfId="0" applyFont="1" applyFill="1" applyBorder="1" applyAlignment="1" applyProtection="1">
      <alignment horizontal="center" vertical="center" textRotation="90"/>
    </xf>
    <xf numFmtId="0" fontId="2" fillId="0" borderId="33" xfId="0" applyFont="1" applyBorder="1" applyAlignment="1" applyProtection="1">
      <alignment horizontal="center" vertical="center" textRotation="90"/>
    </xf>
    <xf numFmtId="0" fontId="21" fillId="0" borderId="34" xfId="0" applyFont="1" applyBorder="1" applyAlignment="1" applyProtection="1">
      <alignment horizontal="center" vertical="center"/>
    </xf>
    <xf numFmtId="176" fontId="22" fillId="10" borderId="5" xfId="0" applyNumberFormat="1" applyFont="1" applyFill="1" applyBorder="1" applyAlignment="1" applyProtection="1">
      <alignment horizontal="center" vertical="center"/>
    </xf>
    <xf numFmtId="1" fontId="23" fillId="0" borderId="31" xfId="0" applyNumberFormat="1" applyFont="1" applyBorder="1" applyAlignment="1" applyProtection="1">
      <alignment horizontal="center" vertical="center"/>
    </xf>
    <xf numFmtId="178" fontId="7" fillId="0" borderId="0" xfId="0" applyNumberFormat="1" applyFont="1" applyAlignment="1" applyProtection="1">
      <protection hidden="1"/>
    </xf>
    <xf numFmtId="178" fontId="7" fillId="0" borderId="35" xfId="0" applyNumberFormat="1" applyFont="1" applyBorder="1" applyAlignment="1" applyProtection="1"/>
    <xf numFmtId="1" fontId="0" fillId="0" borderId="35" xfId="0" applyNumberFormat="1" applyBorder="1" applyAlignment="1" applyProtection="1"/>
    <xf numFmtId="180" fontId="0" fillId="0" borderId="0" xfId="0" applyNumberFormat="1" applyBorder="1" applyAlignment="1" applyProtection="1">
      <alignment horizontal="center"/>
    </xf>
    <xf numFmtId="0" fontId="0" fillId="0" borderId="0" xfId="0" applyFont="1" applyBorder="1" applyAlignment="1" applyProtection="1"/>
    <xf numFmtId="0" fontId="0" fillId="11" borderId="0" xfId="0" applyFill="1" applyBorder="1" applyAlignment="1" applyProtection="1"/>
    <xf numFmtId="0" fontId="24" fillId="0" borderId="5" xfId="0" applyFont="1" applyBorder="1" applyAlignment="1" applyProtection="1">
      <alignment horizontal="center" wrapText="1"/>
    </xf>
    <xf numFmtId="0" fontId="2" fillId="7" borderId="36" xfId="0" applyFont="1" applyFill="1" applyBorder="1" applyAlignment="1" applyProtection="1">
      <alignment horizontal="center" vertical="center" textRotation="90"/>
    </xf>
    <xf numFmtId="0" fontId="2" fillId="0" borderId="37" xfId="0" applyFont="1" applyBorder="1" applyAlignment="1" applyProtection="1">
      <alignment horizontal="center" vertical="center" textRotation="90"/>
    </xf>
    <xf numFmtId="0" fontId="21" fillId="0" borderId="38" xfId="0" applyFont="1" applyBorder="1" applyAlignment="1" applyProtection="1">
      <alignment horizontal="center" vertical="center"/>
    </xf>
    <xf numFmtId="1" fontId="23" fillId="0" borderId="39" xfId="0" applyNumberFormat="1" applyFont="1" applyBorder="1" applyAlignment="1" applyProtection="1">
      <alignment horizontal="center" vertical="center"/>
    </xf>
    <xf numFmtId="1" fontId="0" fillId="0" borderId="0" xfId="0" applyNumberFormat="1" applyAlignment="1" applyProtection="1"/>
    <xf numFmtId="0" fontId="0" fillId="0" borderId="0" xfId="0" applyAlignment="1" applyProtection="1">
      <protection hidden="1"/>
    </xf>
    <xf numFmtId="49" fontId="2" fillId="7" borderId="19" xfId="0" applyNumberFormat="1" applyFont="1" applyFill="1" applyBorder="1" applyAlignment="1" applyProtection="1">
      <alignment horizontal="center" vertical="center"/>
    </xf>
    <xf numFmtId="0" fontId="6" fillId="0" borderId="40" xfId="0" applyFont="1" applyBorder="1" applyAlignment="1" applyProtection="1">
      <alignment horizontal="center" vertical="center"/>
    </xf>
    <xf numFmtId="0" fontId="6" fillId="0" borderId="0" xfId="0" applyFont="1" applyAlignment="1" applyProtection="1">
      <alignment vertical="center"/>
    </xf>
    <xf numFmtId="0" fontId="25" fillId="0" borderId="28" xfId="0" applyFont="1" applyBorder="1" applyAlignment="1" applyProtection="1">
      <alignment horizontal="center" vertical="center" textRotation="90"/>
    </xf>
    <xf numFmtId="0" fontId="25" fillId="0" borderId="32" xfId="0" applyFont="1" applyBorder="1" applyAlignment="1" applyProtection="1">
      <alignment horizontal="center" vertical="center" textRotation="90"/>
    </xf>
    <xf numFmtId="0" fontId="26" fillId="0" borderId="31" xfId="0" applyFont="1" applyBorder="1" applyAlignment="1" applyProtection="1">
      <alignment horizontal="center" vertical="center"/>
    </xf>
    <xf numFmtId="0" fontId="26" fillId="0" borderId="32" xfId="0" applyFont="1" applyBorder="1" applyAlignment="1" applyProtection="1">
      <alignment horizontal="center" vertical="center"/>
    </xf>
    <xf numFmtId="0" fontId="11" fillId="0" borderId="32" xfId="0" applyFont="1" applyBorder="1" applyAlignment="1" applyProtection="1">
      <alignment horizontal="center" vertical="center"/>
    </xf>
    <xf numFmtId="0" fontId="27" fillId="0" borderId="32" xfId="0" applyFont="1" applyBorder="1" applyAlignment="1" applyProtection="1">
      <alignment horizontal="center" vertical="center"/>
    </xf>
    <xf numFmtId="176" fontId="22" fillId="0" borderId="35" xfId="0" applyNumberFormat="1" applyFont="1" applyBorder="1" applyAlignment="1" applyProtection="1">
      <alignment horizontal="center" vertical="center"/>
    </xf>
    <xf numFmtId="176" fontId="22" fillId="10" borderId="41" xfId="0" applyNumberFormat="1" applyFont="1" applyFill="1" applyBorder="1" applyAlignment="1" applyProtection="1">
      <alignment horizontal="center" vertical="center"/>
    </xf>
    <xf numFmtId="178" fontId="11" fillId="0" borderId="0" xfId="0" applyNumberFormat="1" applyFont="1" applyAlignment="1" applyProtection="1">
      <alignment textRotation="90"/>
    </xf>
    <xf numFmtId="176" fontId="6" fillId="0" borderId="24" xfId="0" applyNumberFormat="1" applyFont="1" applyBorder="1" applyAlignment="1" applyProtection="1">
      <alignment horizontal="center" vertical="center"/>
    </xf>
    <xf numFmtId="0" fontId="25" fillId="0" borderId="27" xfId="0" applyFont="1" applyBorder="1" applyAlignment="1" applyProtection="1">
      <alignment horizontal="center" vertical="center" textRotation="90"/>
    </xf>
    <xf numFmtId="0" fontId="26" fillId="0" borderId="30" xfId="0" applyFont="1" applyBorder="1" applyAlignment="1" applyProtection="1">
      <alignment horizontal="center" vertical="center"/>
    </xf>
    <xf numFmtId="0" fontId="11" fillId="0" borderId="27" xfId="0" applyFont="1" applyBorder="1" applyAlignment="1" applyProtection="1">
      <alignment horizontal="center" vertical="center"/>
    </xf>
    <xf numFmtId="1" fontId="27" fillId="0" borderId="30" xfId="0" applyNumberFormat="1" applyFont="1" applyBorder="1" applyAlignment="1" applyProtection="1">
      <alignment horizontal="center" vertical="center"/>
    </xf>
    <xf numFmtId="49" fontId="0" fillId="0" borderId="0" xfId="0" applyNumberFormat="1" applyFont="1" applyAlignment="1" applyProtection="1"/>
    <xf numFmtId="0" fontId="0" fillId="0" borderId="0" xfId="0" applyProtection="1"/>
  </cellXfs>
  <cellStyles count="52">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Normal 19" xfId="31"/>
    <cellStyle name="Accent1" xfId="32" builtinId="29"/>
    <cellStyle name="Normal 2" xfId="33"/>
    <cellStyle name="20% - Accent5" xfId="34" builtinId="46"/>
    <cellStyle name="60% - Accent1" xfId="35" builtinId="32"/>
    <cellStyle name="Accent2" xfId="36" builtinId="33"/>
    <cellStyle name="20% - Accent2" xfId="37" builtinId="34"/>
    <cellStyle name="20% - Accent6" xfId="38" builtinId="50"/>
    <cellStyle name="60% - Accent2" xfId="39" builtinId="36"/>
    <cellStyle name="Accent3" xfId="40" builtinId="37"/>
    <cellStyle name="20% - Accent3" xfId="41" builtinId="38"/>
    <cellStyle name="Accent4" xfId="42" builtinId="41"/>
    <cellStyle name="Normal 27 6 2 2 2" xfId="43"/>
    <cellStyle name="20% - Accent4" xfId="44" builtinId="42"/>
    <cellStyle name="40% - Accent4" xfId="45" builtinId="43"/>
    <cellStyle name="Accent5" xfId="46" builtinId="45"/>
    <cellStyle name="40% - Accent5" xfId="47" builtinId="47"/>
    <cellStyle name="60% - Accent5" xfId="48" builtinId="48"/>
    <cellStyle name="Accent6" xfId="49" builtinId="49"/>
    <cellStyle name="40% - Accent6" xfId="50" builtinId="51"/>
    <cellStyle name="60% - Accent6" xfId="51" builtinId="52"/>
  </cellStyles>
  <dxfs count="19">
    <dxf>
      <font>
        <name val="Arial"/>
        <scheme val="none"/>
        <charset val="1"/>
        <family val="0"/>
        <color rgb="FFFFFFFF"/>
      </font>
      <fill>
        <patternFill patternType="solid">
          <bgColor rgb="FF3FAF46"/>
        </patternFill>
      </fill>
    </dxf>
    <dxf>
      <font>
        <name val="Arial"/>
        <scheme val="none"/>
        <charset val="1"/>
        <family val="0"/>
      </font>
      <fill>
        <patternFill patternType="solid">
          <bgColor rgb="FF0080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168253"/>
      <rgbColor rgb="00C0C0C0"/>
      <rgbColor rgb="00808080"/>
      <rgbColor rgb="009999FF"/>
      <rgbColor rgb="00993366"/>
      <rgbColor rgb="00FFFFCC"/>
      <rgbColor rgb="00CCFFFF"/>
      <rgbColor rgb="00660066"/>
      <rgbColor rgb="00FF8080"/>
      <rgbColor rgb="000066CC"/>
      <rgbColor rgb="00D8D8D8"/>
      <rgbColor rgb="00000080"/>
      <rgbColor rgb="00FF00FF"/>
      <rgbColor rgb="00FFFF00"/>
      <rgbColor rgb="0000FFFF"/>
      <rgbColor rgb="00800080"/>
      <rgbColor rgb="00800000"/>
      <rgbColor rgb="00127622"/>
      <rgbColor rgb="000000FF"/>
      <rgbColor rgb="0000CCFF"/>
      <rgbColor rgb="00CCFFFF"/>
      <rgbColor rgb="00CCFFCC"/>
      <rgbColor rgb="00FFFE83"/>
      <rgbColor rgb="0099CCFF"/>
      <rgbColor rgb="00FF99CC"/>
      <rgbColor rgb="00B4C7DC"/>
      <rgbColor rgb="00FFCC99"/>
      <rgbColor rgb="003366FF"/>
      <rgbColor rgb="003FAF46"/>
      <rgbColor rgb="00BBE33D"/>
      <rgbColor rgb="00FFCC00"/>
      <rgbColor rgb="00FF9900"/>
      <rgbColor rgb="00FF6600"/>
      <rgbColor rgb="00666699"/>
      <rgbColor rgb="00969696"/>
      <rgbColor rgb="00003366"/>
      <rgbColor rgb="00339966"/>
      <rgbColor rgb="00003300"/>
      <rgbColor rgb="00333300"/>
      <rgbColor rgb="00FF0505"/>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na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168253"/>
    <pageSetUpPr fitToPage="1"/>
  </sheetPr>
  <dimension ref="A1:BC84"/>
  <sheetViews>
    <sheetView zoomScale="120" zoomScaleNormal="120" topLeftCell="A17" workbookViewId="0">
      <selection activeCell="K32" sqref="K32"/>
    </sheetView>
  </sheetViews>
  <sheetFormatPr defaultColWidth="9.31481481481481" defaultRowHeight="13.2"/>
  <cols>
    <col min="1" max="1" width="1" style="53" customWidth="1"/>
    <col min="2" max="2" width="5.58333333333333" style="1" customWidth="1"/>
    <col min="3" max="3" width="3.58333333333333" style="1" customWidth="1"/>
    <col min="4" max="4" width="4.60185185185185" style="1" customWidth="1"/>
    <col min="5" max="5" width="3.2962962962963" style="1" customWidth="1"/>
    <col min="6" max="6" width="4.12962962962963" style="1" customWidth="1"/>
    <col min="7" max="8" width="2.99074074074074" style="1" customWidth="1"/>
    <col min="9" max="9" width="3.87037037037037" style="1" customWidth="1"/>
    <col min="10" max="10" width="0.712962962962963" style="1" customWidth="1"/>
    <col min="11" max="11" width="4.60185185185185" style="1" customWidth="1"/>
    <col min="12" max="12" width="3.2962962962963" style="1" customWidth="1"/>
    <col min="13" max="13" width="4.12962962962963" style="1" customWidth="1"/>
    <col min="14" max="15" width="2.99074074074074" style="1" customWidth="1"/>
    <col min="16" max="16" width="3.87037037037037" style="1" customWidth="1"/>
    <col min="17" max="17" width="0.712962962962963" style="1" customWidth="1"/>
    <col min="18" max="18" width="4.60185185185185" style="1" customWidth="1"/>
    <col min="19" max="19" width="3.2962962962963" style="1" customWidth="1"/>
    <col min="20" max="20" width="4.12962962962963" style="1" customWidth="1"/>
    <col min="21" max="22" width="2.99074074074074" style="1" customWidth="1"/>
    <col min="23" max="23" width="3.87037037037037" style="1" customWidth="1"/>
    <col min="24" max="24" width="0.712962962962963" style="1" customWidth="1"/>
    <col min="25" max="25" width="4.60185185185185" style="1" customWidth="1"/>
    <col min="26" max="26" width="3.2962962962963" style="1" customWidth="1"/>
    <col min="27" max="27" width="4.12962962962963" style="1" customWidth="1"/>
    <col min="28" max="29" width="2.99074074074074" style="1" customWidth="1"/>
    <col min="30" max="30" width="3.87037037037037" style="1" customWidth="1"/>
    <col min="31" max="31" width="0.712962962962963" style="1" customWidth="1"/>
    <col min="32" max="32" width="4.60185185185185" style="1" customWidth="1"/>
    <col min="33" max="33" width="3.2962962962963" style="1" customWidth="1"/>
    <col min="34" max="34" width="4.12962962962963" style="1" customWidth="1"/>
    <col min="35" max="35" width="3.13888888888889" style="1" customWidth="1"/>
    <col min="36" max="36" width="2.99074074074074" style="1" customWidth="1"/>
    <col min="37" max="37" width="3.87037037037037" style="1" customWidth="1"/>
    <col min="38" max="38" width="0.87037037037037" style="1" customWidth="1"/>
    <col min="39" max="39" width="4.60185185185185" style="1" customWidth="1"/>
    <col min="40" max="40" width="3.2962962962963" style="1" customWidth="1"/>
    <col min="41" max="41" width="4.12962962962963" style="1" customWidth="1"/>
    <col min="42" max="43" width="2.99074074074074" style="1" customWidth="1"/>
    <col min="44" max="44" width="3.87037037037037" style="1" customWidth="1"/>
  </cols>
  <sheetData>
    <row r="1" s="48" customFormat="1" ht="4.5" customHeight="1" spans="1:44">
      <c r="A1" s="54"/>
      <c r="D1" s="55"/>
      <c r="E1" s="56"/>
      <c r="F1" s="57"/>
      <c r="G1" s="58"/>
      <c r="H1" s="58"/>
      <c r="I1" s="58"/>
      <c r="J1" s="58"/>
      <c r="K1" s="55"/>
      <c r="P1" s="58"/>
      <c r="Q1" s="58"/>
      <c r="R1" s="55"/>
      <c r="W1" s="58"/>
      <c r="X1" s="58"/>
      <c r="Y1" s="55"/>
      <c r="AD1" s="58"/>
      <c r="AE1" s="58"/>
      <c r="AF1" s="55"/>
      <c r="AK1" s="58"/>
      <c r="AM1" s="55"/>
      <c r="AN1" s="56"/>
      <c r="AO1" s="56"/>
      <c r="AP1" s="57"/>
      <c r="AQ1" s="58"/>
      <c r="AR1" s="58"/>
    </row>
    <row r="2" s="48" customFormat="1" ht="15" customHeight="1" spans="1:50">
      <c r="A2" s="59"/>
      <c r="B2" s="60" t="str">
        <f>Scores!$F$13</f>
        <v>CSSC TSA WINTER 2025/26 ISRR Div 9</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1"/>
      <c r="AT2" s="1"/>
      <c r="AU2" s="1"/>
      <c r="AV2" s="1"/>
      <c r="AW2" s="1"/>
      <c r="AX2" s="1"/>
    </row>
    <row r="3" s="49" customFormat="1" ht="13.5" customHeight="1" spans="2:50">
      <c r="B3" s="61" t="s">
        <v>0</v>
      </c>
      <c r="C3" s="61"/>
      <c r="D3" s="62" t="str">
        <f ca="1">IF(OFFSET(Scores!$B$18,D$4-1,0)="","",OFFSET(Scores!$B$18,D$4-1,0))</f>
        <v/>
      </c>
      <c r="E3" s="62"/>
      <c r="F3" s="63"/>
      <c r="G3" s="64" t="s">
        <v>1</v>
      </c>
      <c r="H3" s="65" t="str">
        <f ca="1">IF(OFFSET(Scores!$E$18,D$4-1,0)="","",OFFSET(Scores!$E$18,D$4-1,0))</f>
        <v/>
      </c>
      <c r="I3" s="65"/>
      <c r="J3" s="108"/>
      <c r="K3" s="62" t="str">
        <f ca="1">IF(OFFSET(Scores!$B$18,K$4-1,0)="","",OFFSET(Scores!$B$18,K$4-1,0))</f>
        <v/>
      </c>
      <c r="L3" s="62"/>
      <c r="M3" s="63"/>
      <c r="N3" s="64" t="s">
        <v>1</v>
      </c>
      <c r="O3" s="65" t="str">
        <f ca="1">IF(OFFSET(Scores!$E$18,K$4-1,0)="","",OFFSET(Scores!$E$18,K$4-1,0))</f>
        <v/>
      </c>
      <c r="P3" s="65"/>
      <c r="Q3" s="108"/>
      <c r="R3" s="62" t="str">
        <f ca="1">IF(OFFSET(Scores!$B$18,R$4-1,0)="","",OFFSET(Scores!$B$18,R$4-1,0))</f>
        <v/>
      </c>
      <c r="S3" s="62"/>
      <c r="T3" s="63"/>
      <c r="U3" s="64" t="s">
        <v>1</v>
      </c>
      <c r="V3" s="65" t="str">
        <f ca="1">IF(OFFSET(Scores!$E$18,R$4-1,0)="","",OFFSET(Scores!$E$18,R$4-1,0))</f>
        <v/>
      </c>
      <c r="W3" s="65"/>
      <c r="X3" s="108"/>
      <c r="Y3" s="62" t="str">
        <f ca="1">IF(OFFSET(Scores!$B$18,Y$4-1,0)="","",OFFSET(Scores!$B$18,Y$4-1,0))</f>
        <v/>
      </c>
      <c r="Z3" s="62"/>
      <c r="AA3" s="63"/>
      <c r="AB3" s="64" t="s">
        <v>1</v>
      </c>
      <c r="AC3" s="65" t="str">
        <f ca="1">IF(OFFSET(Scores!$E$18,Y$4-1,0)="","",OFFSET(Scores!$E$18,Y$4-1,0))</f>
        <v/>
      </c>
      <c r="AD3" s="65"/>
      <c r="AE3" s="108"/>
      <c r="AF3" s="62" t="str">
        <f ca="1">IF(OFFSET(Scores!$B$18,AF$4-1,0)="","",OFFSET(Scores!$B$18,AF$4-1,0))</f>
        <v/>
      </c>
      <c r="AG3" s="62"/>
      <c r="AH3" s="63"/>
      <c r="AI3" s="64" t="s">
        <v>1</v>
      </c>
      <c r="AJ3" s="65" t="str">
        <f ca="1">IF(OFFSET(Scores!$E$18,AF$4-1,0)="","",OFFSET(Scores!$E$18,AF$4-1,0))</f>
        <v/>
      </c>
      <c r="AK3" s="65"/>
      <c r="AL3" s="108"/>
      <c r="AM3" s="62" t="str">
        <f ca="1">IF(OFFSET(Scores!$B$18,AM$4-1,0)="","",OFFSET(Scores!$B$18,AM$4-1,0))</f>
        <v/>
      </c>
      <c r="AN3" s="62"/>
      <c r="AO3" s="63"/>
      <c r="AP3" s="64" t="s">
        <v>1</v>
      </c>
      <c r="AQ3" s="65" t="str">
        <f ca="1">IF(OFFSET(Scores!$E$18,AM$4-1,0)="","",OFFSET(Scores!$E$18,AM$4-1,0))</f>
        <v/>
      </c>
      <c r="AR3" s="65"/>
      <c r="AS3" s="125"/>
      <c r="AT3" s="125"/>
      <c r="AU3" s="125"/>
      <c r="AV3" s="125"/>
      <c r="AW3" s="125"/>
      <c r="AX3" s="125"/>
    </row>
    <row r="4" s="50" customFormat="1" ht="21" customHeight="1" spans="1:50">
      <c r="A4" s="66"/>
      <c r="B4" s="67" t="s">
        <v>2</v>
      </c>
      <c r="C4" s="67"/>
      <c r="D4" s="68">
        <v>1</v>
      </c>
      <c r="E4" s="69" t="str">
        <f ca="1">IF(OFFSET(Scores!$C$18,D$4-1,0)="","",OFFSET(Scores!$C$18,D$4-1,0))</f>
        <v/>
      </c>
      <c r="F4" s="69"/>
      <c r="G4" s="69"/>
      <c r="H4" s="69"/>
      <c r="I4" s="109" t="str">
        <f ca="1">IF(OFFSET(Scores!$D$18,D$4-1,0)="","",OFFSET(Scores!$D$18,D$4-1,0))</f>
        <v/>
      </c>
      <c r="J4" s="110"/>
      <c r="K4" s="68">
        <v>2</v>
      </c>
      <c r="L4" s="69" t="str">
        <f ca="1">IF(OFFSET(Scores!$C$18,K$4-1,0)="","",OFFSET(Scores!$C$18,K$4-1,0))</f>
        <v/>
      </c>
      <c r="M4" s="69"/>
      <c r="N4" s="69"/>
      <c r="O4" s="69"/>
      <c r="P4" s="109" t="str">
        <f ca="1">IF(OFFSET(Scores!$D$18,K$4-1,0)="","",OFFSET(Scores!$D$18,K$4-1,0))</f>
        <v/>
      </c>
      <c r="Q4" s="110"/>
      <c r="R4" s="68">
        <v>3</v>
      </c>
      <c r="S4" s="69" t="str">
        <f ca="1">IF(OFFSET(Scores!$C$18,R$4-1,0)="","",OFFSET(Scores!$C$18,R$4-1,0))</f>
        <v/>
      </c>
      <c r="T4" s="69"/>
      <c r="U4" s="69"/>
      <c r="V4" s="69"/>
      <c r="W4" s="109" t="str">
        <f ca="1">IF(OFFSET(Scores!$D$18,R$4-1,0)="","",OFFSET(Scores!$D$18,R$4-1,0))</f>
        <v/>
      </c>
      <c r="X4" s="110"/>
      <c r="Y4" s="68">
        <v>4</v>
      </c>
      <c r="Z4" s="69" t="str">
        <f ca="1">IF(OFFSET(Scores!$C$18,Y$4-1,0)="","",OFFSET(Scores!$C$18,Y$4-1,0))</f>
        <v/>
      </c>
      <c r="AA4" s="69"/>
      <c r="AB4" s="69"/>
      <c r="AC4" s="69"/>
      <c r="AD4" s="109" t="str">
        <f ca="1">IF(OFFSET(Scores!$D$18,Y$4-1,0)="","",OFFSET(Scores!$D$18,Y$4-1,0))</f>
        <v/>
      </c>
      <c r="AE4" s="110"/>
      <c r="AF4" s="68">
        <v>5</v>
      </c>
      <c r="AG4" s="69" t="str">
        <f ca="1">IF(OFFSET(Scores!$C$18,AF$4-1,0)="","",OFFSET(Scores!$C$18,AF$4-1,0))</f>
        <v/>
      </c>
      <c r="AH4" s="69"/>
      <c r="AI4" s="69"/>
      <c r="AJ4" s="69"/>
      <c r="AK4" s="109" t="str">
        <f ca="1">IF(OFFSET(Scores!$D$18,AF$4-1,0)="","",OFFSET(Scores!$D$18,AF$4-1,0))</f>
        <v/>
      </c>
      <c r="AL4" s="120"/>
      <c r="AM4" s="68">
        <v>6</v>
      </c>
      <c r="AN4" s="69" t="str">
        <f ca="1">IF(OFFSET(Scores!$C$18,AM$4-1,0)="","",OFFSET(Scores!$C$18,AM$4-1,0))</f>
        <v/>
      </c>
      <c r="AO4" s="69"/>
      <c r="AP4" s="69"/>
      <c r="AQ4" s="69"/>
      <c r="AR4" s="109" t="str">
        <f ca="1">IF(OFFSET(Scores!$D$18,AM$4-1,0)="","",OFFSET(Scores!$D$18,AM$4-1,0))</f>
        <v/>
      </c>
      <c r="AS4" s="110"/>
      <c r="AT4" s="110"/>
      <c r="AU4" s="110"/>
      <c r="AV4" s="110"/>
      <c r="AW4" s="110"/>
      <c r="AX4" s="110"/>
    </row>
    <row r="5" s="51" customFormat="1" ht="43.5" customHeight="1" spans="1:44">
      <c r="A5" s="70"/>
      <c r="B5" s="71" t="s">
        <v>3</v>
      </c>
      <c r="C5" s="72" t="s">
        <v>4</v>
      </c>
      <c r="D5" s="73" t="s">
        <v>5</v>
      </c>
      <c r="E5" s="74" t="s">
        <v>6</v>
      </c>
      <c r="F5" s="75" t="s">
        <v>7</v>
      </c>
      <c r="G5" s="75" t="s">
        <v>8</v>
      </c>
      <c r="H5" s="76" t="s">
        <v>9</v>
      </c>
      <c r="I5" s="111" t="s">
        <v>10</v>
      </c>
      <c r="J5" s="112"/>
      <c r="K5" s="73" t="s">
        <v>5</v>
      </c>
      <c r="L5" s="74" t="s">
        <v>6</v>
      </c>
      <c r="M5" s="75" t="s">
        <v>7</v>
      </c>
      <c r="N5" s="75" t="s">
        <v>11</v>
      </c>
      <c r="O5" s="76" t="s">
        <v>9</v>
      </c>
      <c r="P5" s="111" t="s">
        <v>10</v>
      </c>
      <c r="Q5" s="112"/>
      <c r="R5" s="73" t="s">
        <v>5</v>
      </c>
      <c r="S5" s="74" t="s">
        <v>6</v>
      </c>
      <c r="T5" s="75" t="s">
        <v>7</v>
      </c>
      <c r="U5" s="75" t="s">
        <v>11</v>
      </c>
      <c r="V5" s="76" t="s">
        <v>9</v>
      </c>
      <c r="W5" s="111" t="s">
        <v>10</v>
      </c>
      <c r="X5" s="112"/>
      <c r="Y5" s="73" t="s">
        <v>5</v>
      </c>
      <c r="Z5" s="74" t="s">
        <v>6</v>
      </c>
      <c r="AA5" s="75" t="s">
        <v>7</v>
      </c>
      <c r="AB5" s="75" t="s">
        <v>11</v>
      </c>
      <c r="AC5" s="76" t="s">
        <v>9</v>
      </c>
      <c r="AD5" s="111" t="s">
        <v>10</v>
      </c>
      <c r="AE5" s="112"/>
      <c r="AF5" s="73" t="s">
        <v>5</v>
      </c>
      <c r="AG5" s="74" t="s">
        <v>6</v>
      </c>
      <c r="AH5" s="75" t="s">
        <v>7</v>
      </c>
      <c r="AI5" s="75" t="s">
        <v>11</v>
      </c>
      <c r="AJ5" s="76" t="s">
        <v>9</v>
      </c>
      <c r="AK5" s="111" t="s">
        <v>10</v>
      </c>
      <c r="AL5" s="121"/>
      <c r="AM5" s="73" t="s">
        <v>5</v>
      </c>
      <c r="AN5" s="74" t="s">
        <v>6</v>
      </c>
      <c r="AO5" s="75" t="s">
        <v>7</v>
      </c>
      <c r="AP5" s="75" t="s">
        <v>11</v>
      </c>
      <c r="AQ5" s="76" t="s">
        <v>9</v>
      </c>
      <c r="AR5" s="111" t="s">
        <v>10</v>
      </c>
    </row>
    <row r="6" ht="12.75" customHeight="1" spans="1:50">
      <c r="A6" s="59"/>
      <c r="B6" s="77">
        <f>Scores!$F$15</f>
        <v>45950</v>
      </c>
      <c r="C6" s="78">
        <v>1</v>
      </c>
      <c r="D6" s="79">
        <f ca="1">IF(Scores!$H$1&gt;=$C6,IF(E$19,IF(OFFSET($E$19,0,(E6-1)*7),0,IF(ISNUMBER(OFFSET($H$3,0,(E6-1)*7)),ROUND(OFFSET($H$3,0,(E6-1)*7),0),0)),OFFSET(Scores!$F$18,D$4-1,$C6-1)),"")</f>
        <v>0</v>
      </c>
      <c r="E6" s="80">
        <v>2</v>
      </c>
      <c r="F6" s="81">
        <f ca="1" t="shared" ref="F6:F15" si="0">IF(D6="","",IF(ISNUMBER(D6),D6,100)+IF($C6=1,0,F5))</f>
        <v>0</v>
      </c>
      <c r="G6" s="82" t="str">
        <f ca="1" t="shared" ref="G6:G15" si="1">IF(OR(D6="",OFFSET($D6,0,(E6-1)*7)=""),"",IF(ISNUMBER(D6),IF(ISNUMBER(OFFSET($D6,0,(E6-1)*7)),IF(D6=OFFSET($D6,0,(E6-1)*7),"D",IF(D6&gt;OFFSET($D6,0,(E6-1)*7),"L","W")),"W"),"L"))</f>
        <v>D</v>
      </c>
      <c r="H6" s="82">
        <f ca="1" t="shared" ref="H6:H15" si="2">IF(G6="","",IF(G6="D",1,IF(G6="W",2,0)))</f>
        <v>1</v>
      </c>
      <c r="I6" s="113">
        <f ca="1">IF(H6="","",SUM(H$6:H6))</f>
        <v>1</v>
      </c>
      <c r="J6" s="114"/>
      <c r="K6" s="79">
        <f ca="1">IF(Scores!$H$1&gt;=$C6,IF(L$19,IF(OFFSET($E$19,0,(L6-1)*7),0,IF(ISNUMBER(OFFSET($H$3,0,(L6-1)*7)),ROUND(OFFSET($H$3,0,(L6-1)*7),0),0)),OFFSET(Scores!$F$18,K$4-1,$C6-1)),"")</f>
        <v>0</v>
      </c>
      <c r="L6" s="80">
        <v>1</v>
      </c>
      <c r="M6" s="81">
        <f ca="1" t="shared" ref="M6:M15" si="3">IF(K6="","",IF(ISNUMBER(K6),K6,100)+IF($C6=1,0,M5))</f>
        <v>0</v>
      </c>
      <c r="N6" s="82" t="str">
        <f ca="1" t="shared" ref="N6:N15" si="4">IF(OR(K6="",OFFSET($D6,0,(L6-1)*7)=""),"",IF(ISNUMBER(K6),IF(ISNUMBER(OFFSET($D6,0,(L6-1)*7)),IF(K6=OFFSET($D6,0,(L6-1)*7),"D",IF(K6&gt;OFFSET($D6,0,(L6-1)*7),"L","W")),"W"),"L"))</f>
        <v>D</v>
      </c>
      <c r="O6" s="82">
        <f ca="1" t="shared" ref="O6:O15" si="5">IF(N6="","",IF(N6="D",1,IF(N6="W",2,0)))</f>
        <v>1</v>
      </c>
      <c r="P6" s="113">
        <f ca="1">IF(O6="","",SUM(O$6:O6))</f>
        <v>1</v>
      </c>
      <c r="Q6" s="114"/>
      <c r="R6" s="79">
        <f ca="1">IF(Scores!$H$1&gt;=$C6,IF(S$19,IF(OFFSET($E$19,0,(S6-1)*7),0,IF(ISNUMBER(OFFSET($H$3,0,(S6-1)*7)),ROUND(OFFSET($H$3,0,(S6-1)*7),0),0)),OFFSET(Scores!$F$18,R$4-1,$C6-1)),"")</f>
        <v>0</v>
      </c>
      <c r="S6" s="80">
        <v>5</v>
      </c>
      <c r="T6" s="81">
        <f ca="1" t="shared" ref="T6:T15" si="6">IF(R6="","",IF(ISNUMBER(R6),R6,100)+IF($C6=1,0,T5))</f>
        <v>0</v>
      </c>
      <c r="U6" s="82" t="str">
        <f ca="1" t="shared" ref="U6:U15" si="7">IF(OR(R6="",OFFSET($D6,0,(S6-1)*7)=""),"",IF(ISNUMBER(R6),IF(ISNUMBER(OFFSET($D6,0,(S6-1)*7)),IF(R6=OFFSET($D6,0,(S6-1)*7),"D",IF(R6&gt;OFFSET($D6,0,(S6-1)*7),"L","W")),"W"),"L"))</f>
        <v>D</v>
      </c>
      <c r="V6" s="82">
        <f ca="1" t="shared" ref="V6:V15" si="8">IF(U6="","",IF(U6="D",1,IF(U6="W",2,0)))</f>
        <v>1</v>
      </c>
      <c r="W6" s="113">
        <f ca="1">IF(V6="","",SUM(V$6:V6))</f>
        <v>1</v>
      </c>
      <c r="X6" s="114"/>
      <c r="Y6" s="79">
        <f ca="1">IF(Scores!$H$1&gt;=$C6,IF(Z$19,IF(OFFSET($E$19,0,(Z6-1)*7),0,IF(ISNUMBER(OFFSET($H$3,0,(Z6-1)*7)),ROUND(OFFSET($H$3,0,(Z6-1)*7),0),0)),OFFSET(Scores!$F$18,Y$4-1,$C6-1)),"")</f>
        <v>0</v>
      </c>
      <c r="Z6" s="80">
        <v>6</v>
      </c>
      <c r="AA6" s="81">
        <f ca="1" t="shared" ref="AA6:AA15" si="9">IF(Y6="","",IF(ISNUMBER(Y6),Y6,100)+IF($C6=1,0,AA5))</f>
        <v>0</v>
      </c>
      <c r="AB6" s="82" t="str">
        <f ca="1" t="shared" ref="AB6:AB15" si="10">IF(OR(Y6="",OFFSET($D6,0,(Z6-1)*7)=""),"",IF(ISNUMBER(Y6),IF(ISNUMBER(OFFSET($D6,0,(Z6-1)*7)),IF(Y6=OFFSET($D6,0,(Z6-1)*7),"D",IF(Y6&gt;OFFSET($D6,0,(Z6-1)*7),"L","W")),"W"),"L"))</f>
        <v>D</v>
      </c>
      <c r="AC6" s="82">
        <f ca="1" t="shared" ref="AC6:AC15" si="11">IF(AB6="","",IF(AB6="D",1,IF(AB6="W",2,0)))</f>
        <v>1</v>
      </c>
      <c r="AD6" s="113">
        <f ca="1">IF(AC6="","",SUM(AC$6:AC6))</f>
        <v>1</v>
      </c>
      <c r="AE6" s="114"/>
      <c r="AF6" s="79">
        <f ca="1">IF(Scores!$H$1&gt;=$C6,IF(AG$19,IF(OFFSET($E$19,0,(AG6-1)*7),0,IF(ISNUMBER(OFFSET($H$3,0,(AG6-1)*7)),ROUND(OFFSET($H$3,0,(AG6-1)*7),0),0)),OFFSET(Scores!$F$18,AF$4-1,$C6-1)),"")</f>
        <v>0</v>
      </c>
      <c r="AG6" s="80">
        <v>3</v>
      </c>
      <c r="AH6" s="81">
        <f ca="1" t="shared" ref="AH6:AH15" si="12">IF(AF6="","",IF(ISNUMBER(AF6),AF6,100)+IF($C6=1,0,AH5))</f>
        <v>0</v>
      </c>
      <c r="AI6" s="82" t="str">
        <f ca="1" t="shared" ref="AI6:AI15" si="13">IF(OR(AF6="",OFFSET($D6,0,(AG6-1)*7)=""),"",IF(ISNUMBER(AF6),IF(ISNUMBER(OFFSET($D6,0,(AG6-1)*7)),IF(AF6=OFFSET($D6,0,(AG6-1)*7),"D",IF(AF6&gt;OFFSET($D6,0,(AG6-1)*7),"L","W")),"W"),"L"))</f>
        <v>D</v>
      </c>
      <c r="AJ6" s="82">
        <f ca="1" t="shared" ref="AJ6:AJ15" si="14">IF(AI6="","",IF(AI6="D",1,IF(AI6="W",2,0)))</f>
        <v>1</v>
      </c>
      <c r="AK6" s="113">
        <f ca="1">IF(AJ6="","",SUM(AJ$6:AJ6))</f>
        <v>1</v>
      </c>
      <c r="AL6" s="122"/>
      <c r="AM6" s="79">
        <f ca="1">IF(Scores!$H$1&gt;=$C6,IF(AN$19,IF(OFFSET($E$19,0,(AN6-1)*7),0,IF(ISNUMBER(OFFSET($H$3,0,(AN6-1)*7)),ROUND(OFFSET($H$3,0,(AN6-1)*7),0),0)),OFFSET(Scores!$F$18,AM$4-1,$C6-1)),"")</f>
        <v>0</v>
      </c>
      <c r="AN6" s="80">
        <v>4</v>
      </c>
      <c r="AO6" s="81">
        <f ca="1" t="shared" ref="AO6:AO15" si="15">IF(AM6="","",IF(ISNUMBER(AM6),AM6,100)+IF($C6=1,0,AO5))</f>
        <v>0</v>
      </c>
      <c r="AP6" s="82" t="str">
        <f ca="1" t="shared" ref="AP6:AP15" si="16">IF(OR(AM6="",OFFSET($D6,0,(AN6-1)*7)=""),"",IF(ISNUMBER(AM6),IF(ISNUMBER(OFFSET($D6,0,(AN6-1)*7)),IF(AM6=OFFSET($D6,0,(AN6-1)*7),"D",IF(AM6&gt;OFFSET($D6,0,(AN6-1)*7),"L","W")),"W"),"L"))</f>
        <v>D</v>
      </c>
      <c r="AQ6" s="82">
        <f ca="1" t="shared" ref="AQ6:AQ15" si="17">IF(AP6="","",IF(AP6="D",1,IF(AP6="W",2,0)))</f>
        <v>1</v>
      </c>
      <c r="AR6" s="113">
        <f ca="1">IF(AQ6="","",SUM(AQ$6:AQ6))</f>
        <v>1</v>
      </c>
      <c r="AS6" s="126"/>
      <c r="AT6" s="126"/>
      <c r="AU6" s="126"/>
      <c r="AV6" s="126"/>
      <c r="AW6" s="126"/>
      <c r="AX6" s="126"/>
    </row>
    <row r="7" ht="12.75" customHeight="1" spans="1:50">
      <c r="A7" s="59"/>
      <c r="B7" s="77">
        <f>Scores!$G$15</f>
        <v>45964</v>
      </c>
      <c r="C7" s="78">
        <v>2</v>
      </c>
      <c r="D7" s="79">
        <f ca="1">IF(Scores!$H$1&gt;=$C7,IF(E$19,IF(OFFSET($E$19,0,(E7-1)*7),0,IF(ISNUMBER(OFFSET($H$3,0,(E7-1)*7)),ROUND(OFFSET($H$3,0,(E7-1)*7),0),0)),OFFSET(Scores!$F$18,D$4-1,$C7-1)),"")</f>
        <v>0</v>
      </c>
      <c r="E7" s="80">
        <v>3</v>
      </c>
      <c r="F7" s="81">
        <f ca="1" t="shared" si="0"/>
        <v>0</v>
      </c>
      <c r="G7" s="82" t="str">
        <f ca="1" t="shared" si="1"/>
        <v>D</v>
      </c>
      <c r="H7" s="82">
        <f ca="1" t="shared" si="2"/>
        <v>1</v>
      </c>
      <c r="I7" s="113">
        <f ca="1">IF(H7="","",SUM(H$6:H7))</f>
        <v>2</v>
      </c>
      <c r="J7" s="114"/>
      <c r="K7" s="79">
        <f ca="1">IF(Scores!$H$1&gt;=$C7,IF(L$19,IF(OFFSET($E$19,0,(L7-1)*7),0,IF(ISNUMBER(OFFSET($H$3,0,(L7-1)*7)),ROUND(OFFSET($H$3,0,(L7-1)*7),0),0)),OFFSET(Scores!$F$18,K$4-1,$C7-1)),"")</f>
        <v>0</v>
      </c>
      <c r="L7" s="80">
        <v>4</v>
      </c>
      <c r="M7" s="81">
        <f ca="1" t="shared" si="3"/>
        <v>0</v>
      </c>
      <c r="N7" s="82" t="str">
        <f ca="1" t="shared" si="4"/>
        <v>D</v>
      </c>
      <c r="O7" s="82">
        <f ca="1" t="shared" si="5"/>
        <v>1</v>
      </c>
      <c r="P7" s="113">
        <f ca="1">IF(O7="","",SUM(O$6:O7))</f>
        <v>2</v>
      </c>
      <c r="Q7" s="114"/>
      <c r="R7" s="79">
        <f ca="1">IF(Scores!$H$1&gt;=$C7,IF(S$19,IF(OFFSET($E$19,0,(S7-1)*7),0,IF(ISNUMBER(OFFSET($H$3,0,(S7-1)*7)),ROUND(OFFSET($H$3,0,(S7-1)*7),0),0)),OFFSET(Scores!$F$18,R$4-1,$C7-1)),"")</f>
        <v>0</v>
      </c>
      <c r="S7" s="80">
        <v>1</v>
      </c>
      <c r="T7" s="81">
        <f ca="1" t="shared" si="6"/>
        <v>0</v>
      </c>
      <c r="U7" s="82" t="str">
        <f ca="1" t="shared" si="7"/>
        <v>D</v>
      </c>
      <c r="V7" s="82">
        <f ca="1" t="shared" si="8"/>
        <v>1</v>
      </c>
      <c r="W7" s="113">
        <f ca="1">IF(V7="","",SUM(V$6:V7))</f>
        <v>2</v>
      </c>
      <c r="X7" s="114"/>
      <c r="Y7" s="79">
        <f ca="1">IF(Scores!$H$1&gt;=$C7,IF(Z$19,IF(OFFSET($E$19,0,(Z7-1)*7),0,IF(ISNUMBER(OFFSET($H$3,0,(Z7-1)*7)),ROUND(OFFSET($H$3,0,(Z7-1)*7),0),0)),OFFSET(Scores!$F$18,Y$4-1,$C7-1)),"")</f>
        <v>0</v>
      </c>
      <c r="Z7" s="80">
        <v>2</v>
      </c>
      <c r="AA7" s="81">
        <f ca="1" t="shared" si="9"/>
        <v>0</v>
      </c>
      <c r="AB7" s="82" t="str">
        <f ca="1" t="shared" si="10"/>
        <v>D</v>
      </c>
      <c r="AC7" s="82">
        <f ca="1" t="shared" si="11"/>
        <v>1</v>
      </c>
      <c r="AD7" s="113">
        <f ca="1">IF(AC7="","",SUM(AC$6:AC7))</f>
        <v>2</v>
      </c>
      <c r="AE7" s="114"/>
      <c r="AF7" s="79">
        <f ca="1">IF(Scores!$H$1&gt;=$C7,IF(AG$19,IF(OFFSET($E$19,0,(AG7-1)*7),0,IF(ISNUMBER(OFFSET($H$3,0,(AG7-1)*7)),ROUND(OFFSET($H$3,0,(AG7-1)*7),0),0)),OFFSET(Scores!$F$18,AF$4-1,$C7-1)),"")</f>
        <v>0</v>
      </c>
      <c r="AG7" s="80">
        <v>6</v>
      </c>
      <c r="AH7" s="81">
        <f ca="1" t="shared" si="12"/>
        <v>0</v>
      </c>
      <c r="AI7" s="82" t="str">
        <f ca="1" t="shared" si="13"/>
        <v>D</v>
      </c>
      <c r="AJ7" s="82">
        <f ca="1" t="shared" si="14"/>
        <v>1</v>
      </c>
      <c r="AK7" s="113">
        <f ca="1">IF(AJ7="","",SUM(AJ$6:AJ7))</f>
        <v>2</v>
      </c>
      <c r="AL7" s="122"/>
      <c r="AM7" s="79">
        <f ca="1">IF(Scores!$H$1&gt;=$C7,IF(AN$19,IF(OFFSET($E$19,0,(AN7-1)*7),0,IF(ISNUMBER(OFFSET($H$3,0,(AN7-1)*7)),ROUND(OFFSET($H$3,0,(AN7-1)*7),0),0)),OFFSET(Scores!$F$18,AM$4-1,$C7-1)),"")</f>
        <v>0</v>
      </c>
      <c r="AN7" s="80">
        <v>5</v>
      </c>
      <c r="AO7" s="81">
        <f ca="1" t="shared" si="15"/>
        <v>0</v>
      </c>
      <c r="AP7" s="82" t="str">
        <f ca="1" t="shared" si="16"/>
        <v>D</v>
      </c>
      <c r="AQ7" s="82">
        <f ca="1" t="shared" si="17"/>
        <v>1</v>
      </c>
      <c r="AR7" s="113">
        <f ca="1">IF(AQ7="","",SUM(AQ$6:AQ7))</f>
        <v>2</v>
      </c>
      <c r="AS7" s="126"/>
      <c r="AT7" s="126"/>
      <c r="AU7" s="126"/>
      <c r="AV7" s="126"/>
      <c r="AW7" s="126"/>
      <c r="AX7" s="126"/>
    </row>
    <row r="8" ht="12.75" customHeight="1" spans="1:50">
      <c r="A8" s="59"/>
      <c r="B8" s="77">
        <f>Scores!$H$15</f>
        <v>45978</v>
      </c>
      <c r="C8" s="78">
        <v>3</v>
      </c>
      <c r="D8" s="79" t="str">
        <f ca="1">IF(Scores!$H$1&gt;=$C8,IF(E$19,IF(OFFSET($E$19,0,(E8-1)*7),0,IF(ISNUMBER(OFFSET($H$3,0,(E8-1)*7)),ROUND(OFFSET($H$3,0,(E8-1)*7),0),0)),OFFSET(Scores!$F$18,D$4-1,$C8-1)),"")</f>
        <v/>
      </c>
      <c r="E8" s="80">
        <v>4</v>
      </c>
      <c r="F8" s="81" t="str">
        <f ca="1" t="shared" si="0"/>
        <v/>
      </c>
      <c r="G8" s="82" t="str">
        <f ca="1" t="shared" si="1"/>
        <v/>
      </c>
      <c r="H8" s="82" t="str">
        <f ca="1" t="shared" si="2"/>
        <v/>
      </c>
      <c r="I8" s="113" t="str">
        <f ca="1">IF(H8="","",SUM(H$6:H8))</f>
        <v/>
      </c>
      <c r="J8" s="114"/>
      <c r="K8" s="79" t="str">
        <f ca="1">IF(Scores!$H$1&gt;=$C8,IF(L$19,IF(OFFSET($E$19,0,(L8-1)*7),0,IF(ISNUMBER(OFFSET($H$3,0,(L8-1)*7)),ROUND(OFFSET($H$3,0,(L8-1)*7),0),0)),OFFSET(Scores!$F$18,K$4-1,$C8-1)),"")</f>
        <v/>
      </c>
      <c r="L8" s="80">
        <v>5</v>
      </c>
      <c r="M8" s="81" t="str">
        <f ca="1" t="shared" si="3"/>
        <v/>
      </c>
      <c r="N8" s="82" t="str">
        <f ca="1" t="shared" si="4"/>
        <v/>
      </c>
      <c r="O8" s="82" t="str">
        <f ca="1" t="shared" si="5"/>
        <v/>
      </c>
      <c r="P8" s="113" t="str">
        <f ca="1">IF(O8="","",SUM(O$6:O8))</f>
        <v/>
      </c>
      <c r="Q8" s="114"/>
      <c r="R8" s="79" t="str">
        <f ca="1">IF(Scores!$H$1&gt;=$C8,IF(S$19,IF(OFFSET($E$19,0,(S8-1)*7),0,IF(ISNUMBER(OFFSET($H$3,0,(S8-1)*7)),ROUND(OFFSET($H$3,0,(S8-1)*7),0),0)),OFFSET(Scores!$F$18,R$4-1,$C8-1)),"")</f>
        <v/>
      </c>
      <c r="S8" s="80">
        <v>6</v>
      </c>
      <c r="T8" s="81" t="str">
        <f ca="1" t="shared" si="6"/>
        <v/>
      </c>
      <c r="U8" s="82" t="str">
        <f ca="1" t="shared" si="7"/>
        <v/>
      </c>
      <c r="V8" s="82" t="str">
        <f ca="1" t="shared" si="8"/>
        <v/>
      </c>
      <c r="W8" s="113" t="str">
        <f ca="1">IF(V8="","",SUM(V$6:V8))</f>
        <v/>
      </c>
      <c r="X8" s="114"/>
      <c r="Y8" s="79" t="str">
        <f ca="1">IF(Scores!$H$1&gt;=$C8,IF(Z$19,IF(OFFSET($E$19,0,(Z8-1)*7),0,IF(ISNUMBER(OFFSET($H$3,0,(Z8-1)*7)),ROUND(OFFSET($H$3,0,(Z8-1)*7),0),0)),OFFSET(Scores!$F$18,Y$4-1,$C8-1)),"")</f>
        <v/>
      </c>
      <c r="Z8" s="80">
        <v>1</v>
      </c>
      <c r="AA8" s="81" t="str">
        <f ca="1" t="shared" si="9"/>
        <v/>
      </c>
      <c r="AB8" s="82" t="str">
        <f ca="1" t="shared" si="10"/>
        <v/>
      </c>
      <c r="AC8" s="82" t="str">
        <f ca="1" t="shared" si="11"/>
        <v/>
      </c>
      <c r="AD8" s="113" t="str">
        <f ca="1">IF(AC8="","",SUM(AC$6:AC8))</f>
        <v/>
      </c>
      <c r="AE8" s="114"/>
      <c r="AF8" s="79" t="str">
        <f ca="1">IF(Scores!$H$1&gt;=$C8,IF(AG$19,IF(OFFSET($E$19,0,(AG8-1)*7),0,IF(ISNUMBER(OFFSET($H$3,0,(AG8-1)*7)),ROUND(OFFSET($H$3,0,(AG8-1)*7),0),0)),OFFSET(Scores!$F$18,AF$4-1,$C8-1)),"")</f>
        <v/>
      </c>
      <c r="AG8" s="80">
        <v>2</v>
      </c>
      <c r="AH8" s="81" t="str">
        <f ca="1" t="shared" si="12"/>
        <v/>
      </c>
      <c r="AI8" s="82" t="str">
        <f ca="1" t="shared" si="13"/>
        <v/>
      </c>
      <c r="AJ8" s="82" t="str">
        <f ca="1" t="shared" si="14"/>
        <v/>
      </c>
      <c r="AK8" s="113" t="str">
        <f ca="1">IF(AJ8="","",SUM(AJ$6:AJ8))</f>
        <v/>
      </c>
      <c r="AL8" s="122"/>
      <c r="AM8" s="79" t="str">
        <f ca="1">IF(Scores!$H$1&gt;=$C8,IF(AN$19,IF(OFFSET($E$19,0,(AN8-1)*7),0,IF(ISNUMBER(OFFSET($H$3,0,(AN8-1)*7)),ROUND(OFFSET($H$3,0,(AN8-1)*7),0),0)),OFFSET(Scores!$F$18,AM$4-1,$C8-1)),"")</f>
        <v/>
      </c>
      <c r="AN8" s="80">
        <v>3</v>
      </c>
      <c r="AO8" s="81" t="str">
        <f ca="1" t="shared" si="15"/>
        <v/>
      </c>
      <c r="AP8" s="82" t="str">
        <f ca="1" t="shared" si="16"/>
        <v/>
      </c>
      <c r="AQ8" s="82" t="str">
        <f ca="1" t="shared" si="17"/>
        <v/>
      </c>
      <c r="AR8" s="113" t="str">
        <f ca="1">IF(AQ8="","",SUM(AQ$6:AQ8))</f>
        <v/>
      </c>
      <c r="AS8" s="126"/>
      <c r="AT8" s="126"/>
      <c r="AU8" s="126"/>
      <c r="AV8" s="126"/>
      <c r="AW8" s="126"/>
      <c r="AX8" s="126"/>
    </row>
    <row r="9" ht="12.75" customHeight="1" spans="1:50">
      <c r="A9" s="59"/>
      <c r="B9" s="77">
        <f>Scores!$I$15</f>
        <v>45992</v>
      </c>
      <c r="C9" s="78">
        <v>4</v>
      </c>
      <c r="D9" s="79" t="str">
        <f ca="1">IF(Scores!$H$1&gt;=$C9,IF(E$19,IF(OFFSET($E$19,0,(E9-1)*7),0,IF(ISNUMBER(OFFSET($H$3,0,(E9-1)*7)),ROUND(OFFSET($H$3,0,(E9-1)*7),0),0)),OFFSET(Scores!$F$18,D$4-1,$C9-1)),"")</f>
        <v/>
      </c>
      <c r="E9" s="80">
        <v>5</v>
      </c>
      <c r="F9" s="81" t="str">
        <f ca="1" t="shared" si="0"/>
        <v/>
      </c>
      <c r="G9" s="82" t="str">
        <f ca="1" t="shared" si="1"/>
        <v/>
      </c>
      <c r="H9" s="82" t="str">
        <f ca="1" t="shared" si="2"/>
        <v/>
      </c>
      <c r="I9" s="113" t="str">
        <f ca="1">IF(H9="","",SUM(H$6:H9))</f>
        <v/>
      </c>
      <c r="J9" s="114"/>
      <c r="K9" s="79" t="str">
        <f ca="1">IF(Scores!$H$1&gt;=$C9,IF(L$19,IF(OFFSET($E$19,0,(L9-1)*7),0,IF(ISNUMBER(OFFSET($H$3,0,(L9-1)*7)),ROUND(OFFSET($H$3,0,(L9-1)*7),0),0)),OFFSET(Scores!$F$18,K$4-1,$C9-1)),"")</f>
        <v/>
      </c>
      <c r="L9" s="80">
        <v>6</v>
      </c>
      <c r="M9" s="81" t="str">
        <f ca="1" t="shared" si="3"/>
        <v/>
      </c>
      <c r="N9" s="82" t="str">
        <f ca="1" t="shared" si="4"/>
        <v/>
      </c>
      <c r="O9" s="82" t="str">
        <f ca="1" t="shared" si="5"/>
        <v/>
      </c>
      <c r="P9" s="113" t="str">
        <f ca="1">IF(O9="","",SUM(O$6:O9))</f>
        <v/>
      </c>
      <c r="Q9" s="114"/>
      <c r="R9" s="79" t="str">
        <f ca="1">IF(Scores!$H$1&gt;=$C9,IF(S$19,IF(OFFSET($E$19,0,(S9-1)*7),0,IF(ISNUMBER(OFFSET($H$3,0,(S9-1)*7)),ROUND(OFFSET($H$3,0,(S9-1)*7),0),0)),OFFSET(Scores!$F$18,R$4-1,$C9-1)),"")</f>
        <v/>
      </c>
      <c r="S9" s="80">
        <v>4</v>
      </c>
      <c r="T9" s="81" t="str">
        <f ca="1" t="shared" si="6"/>
        <v/>
      </c>
      <c r="U9" s="82" t="str">
        <f ca="1" t="shared" si="7"/>
        <v/>
      </c>
      <c r="V9" s="82" t="str">
        <f ca="1" t="shared" si="8"/>
        <v/>
      </c>
      <c r="W9" s="113" t="str">
        <f ca="1">IF(V9="","",SUM(V$6:V9))</f>
        <v/>
      </c>
      <c r="X9" s="114"/>
      <c r="Y9" s="79" t="str">
        <f ca="1">IF(Scores!$H$1&gt;=$C9,IF(Z$19,IF(OFFSET($E$19,0,(Z9-1)*7),0,IF(ISNUMBER(OFFSET($H$3,0,(Z9-1)*7)),ROUND(OFFSET($H$3,0,(Z9-1)*7),0),0)),OFFSET(Scores!$F$18,Y$4-1,$C9-1)),"")</f>
        <v/>
      </c>
      <c r="Z9" s="80">
        <v>3</v>
      </c>
      <c r="AA9" s="81" t="str">
        <f ca="1" t="shared" si="9"/>
        <v/>
      </c>
      <c r="AB9" s="82" t="str">
        <f ca="1" t="shared" si="10"/>
        <v/>
      </c>
      <c r="AC9" s="82" t="str">
        <f ca="1" t="shared" si="11"/>
        <v/>
      </c>
      <c r="AD9" s="113" t="str">
        <f ca="1">IF(AC9="","",SUM(AC$6:AC9))</f>
        <v/>
      </c>
      <c r="AE9" s="114"/>
      <c r="AF9" s="79" t="str">
        <f ca="1">IF(Scores!$H$1&gt;=$C9,IF(AG$19,IF(OFFSET($E$19,0,(AG9-1)*7),0,IF(ISNUMBER(OFFSET($H$3,0,(AG9-1)*7)),ROUND(OFFSET($H$3,0,(AG9-1)*7),0),0)),OFFSET(Scores!$F$18,AF$4-1,$C9-1)),"")</f>
        <v/>
      </c>
      <c r="AG9" s="80">
        <v>1</v>
      </c>
      <c r="AH9" s="81" t="str">
        <f ca="1" t="shared" si="12"/>
        <v/>
      </c>
      <c r="AI9" s="82" t="str">
        <f ca="1" t="shared" si="13"/>
        <v/>
      </c>
      <c r="AJ9" s="82" t="str">
        <f ca="1" t="shared" si="14"/>
        <v/>
      </c>
      <c r="AK9" s="113" t="str">
        <f ca="1">IF(AJ9="","",SUM(AJ$6:AJ9))</f>
        <v/>
      </c>
      <c r="AL9" s="122"/>
      <c r="AM9" s="79" t="str">
        <f ca="1">IF(Scores!$H$1&gt;=$C9,IF(AN$19,IF(OFFSET($E$19,0,(AN9-1)*7),0,IF(ISNUMBER(OFFSET($H$3,0,(AN9-1)*7)),ROUND(OFFSET($H$3,0,(AN9-1)*7),0),0)),OFFSET(Scores!$F$18,AM$4-1,$C9-1)),"")</f>
        <v/>
      </c>
      <c r="AN9" s="80">
        <v>2</v>
      </c>
      <c r="AO9" s="81" t="str">
        <f ca="1" t="shared" si="15"/>
        <v/>
      </c>
      <c r="AP9" s="82" t="str">
        <f ca="1" t="shared" si="16"/>
        <v/>
      </c>
      <c r="AQ9" s="82" t="str">
        <f ca="1" t="shared" si="17"/>
        <v/>
      </c>
      <c r="AR9" s="113" t="str">
        <f ca="1">IF(AQ9="","",SUM(AQ$6:AQ9))</f>
        <v/>
      </c>
      <c r="AS9" s="126"/>
      <c r="AT9" s="126"/>
      <c r="AU9" s="126"/>
      <c r="AV9" s="126"/>
      <c r="AW9" s="126"/>
      <c r="AX9" s="126"/>
    </row>
    <row r="10" ht="12.75" customHeight="1" spans="1:50">
      <c r="A10" s="59"/>
      <c r="B10" s="77">
        <f>Scores!$J$15</f>
        <v>46006</v>
      </c>
      <c r="C10" s="78">
        <v>5</v>
      </c>
      <c r="D10" s="79" t="str">
        <f ca="1">IF(Scores!$H$1&gt;=$C10,IF(E$19,IF(OFFSET($E$19,0,(E10-1)*7),0,IF(ISNUMBER(OFFSET($H$3,0,(E10-1)*7)),ROUND(OFFSET($H$3,0,(E10-1)*7),0),0)),OFFSET(Scores!$F$18,D$4-1,$C10-1)),"")</f>
        <v/>
      </c>
      <c r="E10" s="80">
        <v>6</v>
      </c>
      <c r="F10" s="81" t="str">
        <f ca="1" t="shared" si="0"/>
        <v/>
      </c>
      <c r="G10" s="82" t="str">
        <f ca="1" t="shared" si="1"/>
        <v/>
      </c>
      <c r="H10" s="82" t="str">
        <f ca="1" t="shared" si="2"/>
        <v/>
      </c>
      <c r="I10" s="113" t="str">
        <f ca="1">IF(H10="","",SUM(H$6:H10))</f>
        <v/>
      </c>
      <c r="J10" s="114"/>
      <c r="K10" s="79" t="str">
        <f ca="1">IF(Scores!$H$1&gt;=$C10,IF(L$19,IF(OFFSET($E$19,0,(L10-1)*7),0,IF(ISNUMBER(OFFSET($H$3,0,(L10-1)*7)),ROUND(OFFSET($H$3,0,(L10-1)*7),0),0)),OFFSET(Scores!$F$18,K$4-1,$C10-1)),"")</f>
        <v/>
      </c>
      <c r="L10" s="80">
        <v>3</v>
      </c>
      <c r="M10" s="81" t="str">
        <f ca="1" t="shared" si="3"/>
        <v/>
      </c>
      <c r="N10" s="82" t="str">
        <f ca="1" t="shared" si="4"/>
        <v/>
      </c>
      <c r="O10" s="82" t="str">
        <f ca="1" t="shared" si="5"/>
        <v/>
      </c>
      <c r="P10" s="113" t="str">
        <f ca="1">IF(O10="","",SUM(O$6:O10))</f>
        <v/>
      </c>
      <c r="Q10" s="114"/>
      <c r="R10" s="79" t="str">
        <f ca="1">IF(Scores!$H$1&gt;=$C10,IF(S$19,IF(OFFSET($E$19,0,(S10-1)*7),0,IF(ISNUMBER(OFFSET($H$3,0,(S10-1)*7)),ROUND(OFFSET($H$3,0,(S10-1)*7),0),0)),OFFSET(Scores!$F$18,R$4-1,$C10-1)),"")</f>
        <v/>
      </c>
      <c r="S10" s="80">
        <v>2</v>
      </c>
      <c r="T10" s="81" t="str">
        <f ca="1" t="shared" si="6"/>
        <v/>
      </c>
      <c r="U10" s="82" t="str">
        <f ca="1" t="shared" si="7"/>
        <v/>
      </c>
      <c r="V10" s="82" t="str">
        <f ca="1" t="shared" si="8"/>
        <v/>
      </c>
      <c r="W10" s="113" t="str">
        <f ca="1">IF(V10="","",SUM(V$6:V10))</f>
        <v/>
      </c>
      <c r="X10" s="114"/>
      <c r="Y10" s="79" t="str">
        <f ca="1">IF(Scores!$H$1&gt;=$C10,IF(Z$19,IF(OFFSET($E$19,0,(Z10-1)*7),0,IF(ISNUMBER(OFFSET($H$3,0,(Z10-1)*7)),ROUND(OFFSET($H$3,0,(Z10-1)*7),0),0)),OFFSET(Scores!$F$18,Y$4-1,$C10-1)),"")</f>
        <v/>
      </c>
      <c r="Z10" s="80">
        <v>5</v>
      </c>
      <c r="AA10" s="81" t="str">
        <f ca="1" t="shared" si="9"/>
        <v/>
      </c>
      <c r="AB10" s="82" t="str">
        <f ca="1" t="shared" si="10"/>
        <v/>
      </c>
      <c r="AC10" s="82" t="str">
        <f ca="1" t="shared" si="11"/>
        <v/>
      </c>
      <c r="AD10" s="113" t="str">
        <f ca="1">IF(AC10="","",SUM(AC$6:AC10))</f>
        <v/>
      </c>
      <c r="AE10" s="114"/>
      <c r="AF10" s="79" t="str">
        <f ca="1">IF(Scores!$H$1&gt;=$C10,IF(AG$19,IF(OFFSET($E$19,0,(AG10-1)*7),0,IF(ISNUMBER(OFFSET($H$3,0,(AG10-1)*7)),ROUND(OFFSET($H$3,0,(AG10-1)*7),0),0)),OFFSET(Scores!$F$18,AF$4-1,$C10-1)),"")</f>
        <v/>
      </c>
      <c r="AG10" s="80">
        <v>4</v>
      </c>
      <c r="AH10" s="81" t="str">
        <f ca="1" t="shared" si="12"/>
        <v/>
      </c>
      <c r="AI10" s="82" t="str">
        <f ca="1" t="shared" si="13"/>
        <v/>
      </c>
      <c r="AJ10" s="82" t="str">
        <f ca="1" t="shared" si="14"/>
        <v/>
      </c>
      <c r="AK10" s="113" t="str">
        <f ca="1">IF(AJ10="","",SUM(AJ$6:AJ10))</f>
        <v/>
      </c>
      <c r="AL10" s="122"/>
      <c r="AM10" s="79" t="str">
        <f ca="1">IF(Scores!$H$1&gt;=$C10,IF(AN$19,IF(OFFSET($E$19,0,(AN10-1)*7),0,IF(ISNUMBER(OFFSET($H$3,0,(AN10-1)*7)),ROUND(OFFSET($H$3,0,(AN10-1)*7),0),0)),OFFSET(Scores!$F$18,AM$4-1,$C10-1)),"")</f>
        <v/>
      </c>
      <c r="AN10" s="80">
        <v>1</v>
      </c>
      <c r="AO10" s="81" t="str">
        <f ca="1" t="shared" si="15"/>
        <v/>
      </c>
      <c r="AP10" s="82" t="str">
        <f ca="1" t="shared" si="16"/>
        <v/>
      </c>
      <c r="AQ10" s="82" t="str">
        <f ca="1" t="shared" si="17"/>
        <v/>
      </c>
      <c r="AR10" s="113" t="str">
        <f ca="1">IF(AQ10="","",SUM(AQ$6:AQ10))</f>
        <v/>
      </c>
      <c r="AS10" s="126"/>
      <c r="AT10" s="126"/>
      <c r="AU10" s="126"/>
      <c r="AV10" s="126"/>
      <c r="AW10" s="126"/>
      <c r="AX10" s="126"/>
    </row>
    <row r="11" ht="12.75" customHeight="1" spans="1:50">
      <c r="A11" s="59"/>
      <c r="B11" s="77">
        <f>Scores!$K$15</f>
        <v>46027</v>
      </c>
      <c r="C11" s="78">
        <v>6</v>
      </c>
      <c r="D11" s="79" t="str">
        <f ca="1">IF(Scores!$H$1&gt;=$C11,IF(E$19,IF(OFFSET($E$19,0,(E11-1)*7),0,IF(ISNUMBER(OFFSET($H$3,0,(E11-1)*7)),ROUND(OFFSET($H$3,0,(E11-1)*7),0),0)),OFFSET(Scores!$F$18,D$4-1,$C11-1)),"")</f>
        <v/>
      </c>
      <c r="E11" s="80">
        <v>2</v>
      </c>
      <c r="F11" s="81" t="str">
        <f ca="1" t="shared" si="0"/>
        <v/>
      </c>
      <c r="G11" s="82" t="str">
        <f ca="1" t="shared" si="1"/>
        <v/>
      </c>
      <c r="H11" s="82" t="str">
        <f ca="1" t="shared" si="2"/>
        <v/>
      </c>
      <c r="I11" s="113" t="str">
        <f ca="1">IF(H11="","",SUM(H$6:H11))</f>
        <v/>
      </c>
      <c r="J11" s="114"/>
      <c r="K11" s="79" t="str">
        <f ca="1">IF(Scores!$H$1&gt;=$C11,IF(L$19,IF(OFFSET($E$19,0,(L11-1)*7),0,IF(ISNUMBER(OFFSET($H$3,0,(L11-1)*7)),ROUND(OFFSET($H$3,0,(L11-1)*7),0),0)),OFFSET(Scores!$F$18,K$4-1,$C11-1)),"")</f>
        <v/>
      </c>
      <c r="L11" s="80">
        <v>1</v>
      </c>
      <c r="M11" s="81" t="str">
        <f ca="1" t="shared" si="3"/>
        <v/>
      </c>
      <c r="N11" s="82" t="str">
        <f ca="1" t="shared" si="4"/>
        <v/>
      </c>
      <c r="O11" s="82" t="str">
        <f ca="1" t="shared" si="5"/>
        <v/>
      </c>
      <c r="P11" s="113" t="str">
        <f ca="1">IF(O11="","",SUM(O$6:O11))</f>
        <v/>
      </c>
      <c r="Q11" s="114"/>
      <c r="R11" s="79" t="str">
        <f ca="1">IF(Scores!$H$1&gt;=$C11,IF(S$19,IF(OFFSET($E$19,0,(S11-1)*7),0,IF(ISNUMBER(OFFSET($H$3,0,(S11-1)*7)),ROUND(OFFSET($H$3,0,(S11-1)*7),0),0)),OFFSET(Scores!$F$18,R$4-1,$C11-1)),"")</f>
        <v/>
      </c>
      <c r="S11" s="80">
        <v>5</v>
      </c>
      <c r="T11" s="81" t="str">
        <f ca="1" t="shared" si="6"/>
        <v/>
      </c>
      <c r="U11" s="82" t="str">
        <f ca="1" t="shared" si="7"/>
        <v/>
      </c>
      <c r="V11" s="82" t="str">
        <f ca="1" t="shared" si="8"/>
        <v/>
      </c>
      <c r="W11" s="113" t="str">
        <f ca="1">IF(V11="","",SUM(V$6:V11))</f>
        <v/>
      </c>
      <c r="X11" s="114"/>
      <c r="Y11" s="79" t="str">
        <f ca="1">IF(Scores!$H$1&gt;=$C11,IF(Z$19,IF(OFFSET($E$19,0,(Z11-1)*7),0,IF(ISNUMBER(OFFSET($H$3,0,(Z11-1)*7)),ROUND(OFFSET($H$3,0,(Z11-1)*7),0),0)),OFFSET(Scores!$F$18,Y$4-1,$C11-1)),"")</f>
        <v/>
      </c>
      <c r="Z11" s="80">
        <v>6</v>
      </c>
      <c r="AA11" s="81" t="str">
        <f ca="1" t="shared" si="9"/>
        <v/>
      </c>
      <c r="AB11" s="82" t="str">
        <f ca="1" t="shared" si="10"/>
        <v/>
      </c>
      <c r="AC11" s="82" t="str">
        <f ca="1" t="shared" si="11"/>
        <v/>
      </c>
      <c r="AD11" s="113" t="str">
        <f ca="1">IF(AC11="","",SUM(AC$6:AC11))</f>
        <v/>
      </c>
      <c r="AE11" s="114"/>
      <c r="AF11" s="79" t="str">
        <f ca="1">IF(Scores!$H$1&gt;=$C11,IF(AG$19,IF(OFFSET($E$19,0,(AG11-1)*7),0,IF(ISNUMBER(OFFSET($H$3,0,(AG11-1)*7)),ROUND(OFFSET($H$3,0,(AG11-1)*7),0),0)),OFFSET(Scores!$F$18,AF$4-1,$C11-1)),"")</f>
        <v/>
      </c>
      <c r="AG11" s="80">
        <v>3</v>
      </c>
      <c r="AH11" s="81" t="str">
        <f ca="1" t="shared" si="12"/>
        <v/>
      </c>
      <c r="AI11" s="82" t="str">
        <f ca="1" t="shared" si="13"/>
        <v/>
      </c>
      <c r="AJ11" s="82" t="str">
        <f ca="1" t="shared" si="14"/>
        <v/>
      </c>
      <c r="AK11" s="113" t="str">
        <f ca="1">IF(AJ11="","",SUM(AJ$6:AJ11))</f>
        <v/>
      </c>
      <c r="AL11" s="122"/>
      <c r="AM11" s="79" t="str">
        <f ca="1">IF(Scores!$H$1&gt;=$C11,IF(AN$19,IF(OFFSET($E$19,0,(AN11-1)*7),0,IF(ISNUMBER(OFFSET($H$3,0,(AN11-1)*7)),ROUND(OFFSET($H$3,0,(AN11-1)*7),0),0)),OFFSET(Scores!$F$18,AM$4-1,$C11-1)),"")</f>
        <v/>
      </c>
      <c r="AN11" s="80">
        <v>4</v>
      </c>
      <c r="AO11" s="81" t="str">
        <f ca="1" t="shared" si="15"/>
        <v/>
      </c>
      <c r="AP11" s="82" t="str">
        <f ca="1" t="shared" si="16"/>
        <v/>
      </c>
      <c r="AQ11" s="82" t="str">
        <f ca="1" t="shared" si="17"/>
        <v/>
      </c>
      <c r="AR11" s="113" t="str">
        <f ca="1">IF(AQ11="","",SUM(AQ$6:AQ11))</f>
        <v/>
      </c>
      <c r="AS11" s="126"/>
      <c r="AT11" s="126"/>
      <c r="AU11" s="126"/>
      <c r="AV11" s="126"/>
      <c r="AW11" s="126"/>
      <c r="AX11" s="126"/>
    </row>
    <row r="12" ht="12.75" customHeight="1" spans="1:50">
      <c r="A12" s="59"/>
      <c r="B12" s="77" t="str">
        <f>Scores!$L$15</f>
        <v>1/219/2026</v>
      </c>
      <c r="C12" s="78">
        <v>7</v>
      </c>
      <c r="D12" s="79" t="str">
        <f ca="1">IF(Scores!$H$1&gt;=$C12,IF(E$19,IF(OFFSET($E$19,0,(E12-1)*7),0,IF(ISNUMBER(OFFSET($H$3,0,(E12-1)*7)),ROUND(OFFSET($H$3,0,(E12-1)*7),0),0)),OFFSET(Scores!$F$18,D$4-1,$C12-1)),"")</f>
        <v/>
      </c>
      <c r="E12" s="80">
        <v>3</v>
      </c>
      <c r="F12" s="81" t="str">
        <f ca="1" t="shared" si="0"/>
        <v/>
      </c>
      <c r="G12" s="82" t="str">
        <f ca="1" t="shared" si="1"/>
        <v/>
      </c>
      <c r="H12" s="82" t="str">
        <f ca="1" t="shared" si="2"/>
        <v/>
      </c>
      <c r="I12" s="113" t="str">
        <f ca="1">IF(H12="","",SUM(H$6:H12))</f>
        <v/>
      </c>
      <c r="J12" s="114"/>
      <c r="K12" s="79" t="str">
        <f ca="1">IF(Scores!$H$1&gt;=$C12,IF(L$19,IF(OFFSET($E$19,0,(L12-1)*7),0,IF(ISNUMBER(OFFSET($H$3,0,(L12-1)*7)),ROUND(OFFSET($H$3,0,(L12-1)*7),0),0)),OFFSET(Scores!$F$18,K$4-1,$C12-1)),"")</f>
        <v/>
      </c>
      <c r="L12" s="80">
        <v>4</v>
      </c>
      <c r="M12" s="81" t="str">
        <f ca="1" t="shared" si="3"/>
        <v/>
      </c>
      <c r="N12" s="82" t="str">
        <f ca="1" t="shared" si="4"/>
        <v/>
      </c>
      <c r="O12" s="82" t="str">
        <f ca="1" t="shared" si="5"/>
        <v/>
      </c>
      <c r="P12" s="113" t="str">
        <f ca="1">IF(O12="","",SUM(O$6:O12))</f>
        <v/>
      </c>
      <c r="Q12" s="114"/>
      <c r="R12" s="79" t="str">
        <f ca="1">IF(Scores!$H$1&gt;=$C12,IF(S$19,IF(OFFSET($E$19,0,(S12-1)*7),0,IF(ISNUMBER(OFFSET($H$3,0,(S12-1)*7)),ROUND(OFFSET($H$3,0,(S12-1)*7),0),0)),OFFSET(Scores!$F$18,R$4-1,$C12-1)),"")</f>
        <v/>
      </c>
      <c r="S12" s="80">
        <v>1</v>
      </c>
      <c r="T12" s="81" t="str">
        <f ca="1" t="shared" si="6"/>
        <v/>
      </c>
      <c r="U12" s="82" t="str">
        <f ca="1" t="shared" si="7"/>
        <v/>
      </c>
      <c r="V12" s="82" t="str">
        <f ca="1" t="shared" si="8"/>
        <v/>
      </c>
      <c r="W12" s="113" t="str">
        <f ca="1">IF(V12="","",SUM(V$6:V12))</f>
        <v/>
      </c>
      <c r="X12" s="114"/>
      <c r="Y12" s="79" t="str">
        <f ca="1">IF(Scores!$H$1&gt;=$C12,IF(Z$19,IF(OFFSET($E$19,0,(Z12-1)*7),0,IF(ISNUMBER(OFFSET($H$3,0,(Z12-1)*7)),ROUND(OFFSET($H$3,0,(Z12-1)*7),0),0)),OFFSET(Scores!$F$18,Y$4-1,$C12-1)),"")</f>
        <v/>
      </c>
      <c r="Z12" s="80">
        <v>2</v>
      </c>
      <c r="AA12" s="81" t="str">
        <f ca="1" t="shared" si="9"/>
        <v/>
      </c>
      <c r="AB12" s="82" t="str">
        <f ca="1" t="shared" si="10"/>
        <v/>
      </c>
      <c r="AC12" s="82" t="str">
        <f ca="1" t="shared" si="11"/>
        <v/>
      </c>
      <c r="AD12" s="113" t="str">
        <f ca="1">IF(AC12="","",SUM(AC$6:AC12))</f>
        <v/>
      </c>
      <c r="AE12" s="114"/>
      <c r="AF12" s="79" t="str">
        <f ca="1">IF(Scores!$H$1&gt;=$C12,IF(AG$19,IF(OFFSET($E$19,0,(AG12-1)*7),0,IF(ISNUMBER(OFFSET($H$3,0,(AG12-1)*7)),ROUND(OFFSET($H$3,0,(AG12-1)*7),0),0)),OFFSET(Scores!$F$18,AF$4-1,$C12-1)),"")</f>
        <v/>
      </c>
      <c r="AG12" s="80">
        <v>6</v>
      </c>
      <c r="AH12" s="81" t="str">
        <f ca="1" t="shared" si="12"/>
        <v/>
      </c>
      <c r="AI12" s="82" t="str">
        <f ca="1" t="shared" si="13"/>
        <v/>
      </c>
      <c r="AJ12" s="82" t="str">
        <f ca="1" t="shared" si="14"/>
        <v/>
      </c>
      <c r="AK12" s="113" t="str">
        <f ca="1">IF(AJ12="","",SUM(AJ$6:AJ12))</f>
        <v/>
      </c>
      <c r="AL12" s="122"/>
      <c r="AM12" s="79" t="str">
        <f ca="1">IF(Scores!$H$1&gt;=$C12,IF(AN$19,IF(OFFSET($E$19,0,(AN12-1)*7),0,IF(ISNUMBER(OFFSET($H$3,0,(AN12-1)*7)),ROUND(OFFSET($H$3,0,(AN12-1)*7),0),0)),OFFSET(Scores!$F$18,AM$4-1,$C12-1)),"")</f>
        <v/>
      </c>
      <c r="AN12" s="80">
        <v>5</v>
      </c>
      <c r="AO12" s="81" t="str">
        <f ca="1" t="shared" si="15"/>
        <v/>
      </c>
      <c r="AP12" s="82" t="str">
        <f ca="1" t="shared" si="16"/>
        <v/>
      </c>
      <c r="AQ12" s="82" t="str">
        <f ca="1" t="shared" si="17"/>
        <v/>
      </c>
      <c r="AR12" s="113" t="str">
        <f ca="1">IF(AQ12="","",SUM(AQ$6:AQ12))</f>
        <v/>
      </c>
      <c r="AS12" s="126"/>
      <c r="AT12" s="126"/>
      <c r="AU12" s="126"/>
      <c r="AV12" s="126"/>
      <c r="AW12" s="126"/>
      <c r="AX12" s="126"/>
    </row>
    <row r="13" ht="12.75" customHeight="1" spans="1:50">
      <c r="A13" s="59"/>
      <c r="B13" s="77">
        <f>Scores!$M$15</f>
        <v>46055</v>
      </c>
      <c r="C13" s="78">
        <v>8</v>
      </c>
      <c r="D13" s="79" t="str">
        <f ca="1">IF(Scores!$H$1&gt;=$C13,IF(E$19,IF(OFFSET($E$19,0,(E13-1)*7),0,IF(ISNUMBER(OFFSET($H$3,0,(E13-1)*7)),ROUND(OFFSET($H$3,0,(E13-1)*7),0),0)),OFFSET(Scores!$F$18,D$4-1,$C13-1)),"")</f>
        <v/>
      </c>
      <c r="E13" s="80">
        <v>4</v>
      </c>
      <c r="F13" s="81" t="str">
        <f ca="1" t="shared" si="0"/>
        <v/>
      </c>
      <c r="G13" s="82" t="str">
        <f ca="1" t="shared" si="1"/>
        <v/>
      </c>
      <c r="H13" s="82" t="str">
        <f ca="1" t="shared" si="2"/>
        <v/>
      </c>
      <c r="I13" s="113" t="str">
        <f ca="1">IF(H13="","",SUM(H$6:H13))</f>
        <v/>
      </c>
      <c r="J13" s="114"/>
      <c r="K13" s="79" t="str">
        <f ca="1">IF(Scores!$H$1&gt;=$C13,IF(L$19,IF(OFFSET($E$19,0,(L13-1)*7),0,IF(ISNUMBER(OFFSET($H$3,0,(L13-1)*7)),ROUND(OFFSET($H$3,0,(L13-1)*7),0),0)),OFFSET(Scores!$F$18,K$4-1,$C13-1)),"")</f>
        <v/>
      </c>
      <c r="L13" s="80">
        <v>5</v>
      </c>
      <c r="M13" s="81" t="str">
        <f ca="1" t="shared" si="3"/>
        <v/>
      </c>
      <c r="N13" s="82" t="str">
        <f ca="1" t="shared" si="4"/>
        <v/>
      </c>
      <c r="O13" s="82" t="str">
        <f ca="1" t="shared" si="5"/>
        <v/>
      </c>
      <c r="P13" s="113" t="str">
        <f ca="1">IF(O13="","",SUM(O$6:O13))</f>
        <v/>
      </c>
      <c r="Q13" s="114"/>
      <c r="R13" s="79" t="str">
        <f ca="1">IF(Scores!$H$1&gt;=$C13,IF(S$19,IF(OFFSET($E$19,0,(S13-1)*7),0,IF(ISNUMBER(OFFSET($H$3,0,(S13-1)*7)),ROUND(OFFSET($H$3,0,(S13-1)*7),0),0)),OFFSET(Scores!$F$18,R$4-1,$C13-1)),"")</f>
        <v/>
      </c>
      <c r="S13" s="80">
        <v>6</v>
      </c>
      <c r="T13" s="81" t="str">
        <f ca="1" t="shared" si="6"/>
        <v/>
      </c>
      <c r="U13" s="82" t="str">
        <f ca="1" t="shared" si="7"/>
        <v/>
      </c>
      <c r="V13" s="82" t="str">
        <f ca="1" t="shared" si="8"/>
        <v/>
      </c>
      <c r="W13" s="113" t="str">
        <f ca="1">IF(V13="","",SUM(V$6:V13))</f>
        <v/>
      </c>
      <c r="X13" s="114"/>
      <c r="Y13" s="79" t="str">
        <f ca="1">IF(Scores!$H$1&gt;=$C13,IF(Z$19,IF(OFFSET($E$19,0,(Z13-1)*7),0,IF(ISNUMBER(OFFSET($H$3,0,(Z13-1)*7)),ROUND(OFFSET($H$3,0,(Z13-1)*7),0),0)),OFFSET(Scores!$F$18,Y$4-1,$C13-1)),"")</f>
        <v/>
      </c>
      <c r="Z13" s="80">
        <v>1</v>
      </c>
      <c r="AA13" s="81" t="str">
        <f ca="1" t="shared" si="9"/>
        <v/>
      </c>
      <c r="AB13" s="82" t="str">
        <f ca="1" t="shared" si="10"/>
        <v/>
      </c>
      <c r="AC13" s="82" t="str">
        <f ca="1" t="shared" si="11"/>
        <v/>
      </c>
      <c r="AD13" s="113" t="str">
        <f ca="1">IF(AC13="","",SUM(AC$6:AC13))</f>
        <v/>
      </c>
      <c r="AE13" s="114"/>
      <c r="AF13" s="79" t="str">
        <f ca="1">IF(Scores!$H$1&gt;=$C13,IF(AG$19,IF(OFFSET($E$19,0,(AG13-1)*7),0,IF(ISNUMBER(OFFSET($H$3,0,(AG13-1)*7)),ROUND(OFFSET($H$3,0,(AG13-1)*7),0),0)),OFFSET(Scores!$F$18,AF$4-1,$C13-1)),"")</f>
        <v/>
      </c>
      <c r="AG13" s="80">
        <v>2</v>
      </c>
      <c r="AH13" s="81" t="str">
        <f ca="1" t="shared" si="12"/>
        <v/>
      </c>
      <c r="AI13" s="82" t="str">
        <f ca="1" t="shared" si="13"/>
        <v/>
      </c>
      <c r="AJ13" s="82" t="str">
        <f ca="1" t="shared" si="14"/>
        <v/>
      </c>
      <c r="AK13" s="113" t="str">
        <f ca="1">IF(AJ13="","",SUM(AJ$6:AJ13))</f>
        <v/>
      </c>
      <c r="AL13" s="122"/>
      <c r="AM13" s="79" t="str">
        <f ca="1">IF(Scores!$H$1&gt;=$C13,IF(AN$19,IF(OFFSET($E$19,0,(AN13-1)*7),0,IF(ISNUMBER(OFFSET($H$3,0,(AN13-1)*7)),ROUND(OFFSET($H$3,0,(AN13-1)*7),0),0)),OFFSET(Scores!$F$18,AM$4-1,$C13-1)),"")</f>
        <v/>
      </c>
      <c r="AN13" s="80">
        <v>3</v>
      </c>
      <c r="AO13" s="81" t="str">
        <f ca="1" t="shared" si="15"/>
        <v/>
      </c>
      <c r="AP13" s="82" t="str">
        <f ca="1" t="shared" si="16"/>
        <v/>
      </c>
      <c r="AQ13" s="82" t="str">
        <f ca="1" t="shared" si="17"/>
        <v/>
      </c>
      <c r="AR13" s="113" t="str">
        <f ca="1">IF(AQ13="","",SUM(AQ$6:AQ13))</f>
        <v/>
      </c>
      <c r="AS13" s="126"/>
      <c r="AT13" s="126"/>
      <c r="AU13" s="126"/>
      <c r="AV13" s="126"/>
      <c r="AW13" s="126"/>
      <c r="AX13" s="126"/>
    </row>
    <row r="14" ht="12.75" customHeight="1" spans="1:50">
      <c r="A14" s="59"/>
      <c r="B14" s="77">
        <f>Scores!$N$15</f>
        <v>45704</v>
      </c>
      <c r="C14" s="78">
        <v>9</v>
      </c>
      <c r="D14" s="79" t="str">
        <f ca="1">IF(Scores!$H$1&gt;=$C14,IF(E$19,IF(OFFSET($E$19,0,(E14-1)*7),0,IF(ISNUMBER(OFFSET($H$3,0,(E14-1)*7)),ROUND(OFFSET($H$3,0,(E14-1)*7),0),0)),OFFSET(Scores!$F$18,D$4-1,$C14-1)),"")</f>
        <v/>
      </c>
      <c r="E14" s="80">
        <v>5</v>
      </c>
      <c r="F14" s="81" t="str">
        <f ca="1" t="shared" si="0"/>
        <v/>
      </c>
      <c r="G14" s="82" t="str">
        <f ca="1" t="shared" si="1"/>
        <v/>
      </c>
      <c r="H14" s="82" t="str">
        <f ca="1" t="shared" si="2"/>
        <v/>
      </c>
      <c r="I14" s="113" t="str">
        <f ca="1">IF(H14="","",SUM(H$6:H14))</f>
        <v/>
      </c>
      <c r="J14" s="114"/>
      <c r="K14" s="79" t="str">
        <f ca="1">IF(Scores!$H$1&gt;=$C14,IF(L$19,IF(OFFSET($E$19,0,(L14-1)*7),0,IF(ISNUMBER(OFFSET($H$3,0,(L14-1)*7)),ROUND(OFFSET($H$3,0,(L14-1)*7),0),0)),OFFSET(Scores!$F$18,K$4-1,$C14-1)),"")</f>
        <v/>
      </c>
      <c r="L14" s="80">
        <v>6</v>
      </c>
      <c r="M14" s="81" t="str">
        <f ca="1" t="shared" si="3"/>
        <v/>
      </c>
      <c r="N14" s="82" t="str">
        <f ca="1" t="shared" si="4"/>
        <v/>
      </c>
      <c r="O14" s="82" t="str">
        <f ca="1" t="shared" si="5"/>
        <v/>
      </c>
      <c r="P14" s="113" t="str">
        <f ca="1">IF(O14="","",SUM(O$6:O14))</f>
        <v/>
      </c>
      <c r="Q14" s="114"/>
      <c r="R14" s="79" t="str">
        <f ca="1">IF(Scores!$H$1&gt;=$C14,IF(S$19,IF(OFFSET($E$19,0,(S14-1)*7),0,IF(ISNUMBER(OFFSET($H$3,0,(S14-1)*7)),ROUND(OFFSET($H$3,0,(S14-1)*7),0),0)),OFFSET(Scores!$F$18,R$4-1,$C14-1)),"")</f>
        <v/>
      </c>
      <c r="S14" s="80">
        <v>4</v>
      </c>
      <c r="T14" s="81" t="str">
        <f ca="1" t="shared" si="6"/>
        <v/>
      </c>
      <c r="U14" s="82" t="str">
        <f ca="1" t="shared" si="7"/>
        <v/>
      </c>
      <c r="V14" s="82" t="str">
        <f ca="1" t="shared" si="8"/>
        <v/>
      </c>
      <c r="W14" s="113" t="str">
        <f ca="1">IF(V14="","",SUM(V$6:V14))</f>
        <v/>
      </c>
      <c r="X14" s="114"/>
      <c r="Y14" s="79" t="str">
        <f ca="1">IF(Scores!$H$1&gt;=$C14,IF(Z$19,IF(OFFSET($E$19,0,(Z14-1)*7),0,IF(ISNUMBER(OFFSET($H$3,0,(Z14-1)*7)),ROUND(OFFSET($H$3,0,(Z14-1)*7),0),0)),OFFSET(Scores!$F$18,Y$4-1,$C14-1)),"")</f>
        <v/>
      </c>
      <c r="Z14" s="80">
        <v>3</v>
      </c>
      <c r="AA14" s="81" t="str">
        <f ca="1" t="shared" si="9"/>
        <v/>
      </c>
      <c r="AB14" s="82" t="str">
        <f ca="1" t="shared" si="10"/>
        <v/>
      </c>
      <c r="AC14" s="82" t="str">
        <f ca="1" t="shared" si="11"/>
        <v/>
      </c>
      <c r="AD14" s="113" t="str">
        <f ca="1">IF(AC14="","",SUM(AC$6:AC14))</f>
        <v/>
      </c>
      <c r="AE14" s="114"/>
      <c r="AF14" s="79" t="str">
        <f ca="1">IF(Scores!$H$1&gt;=$C14,IF(AG$19,IF(OFFSET($E$19,0,(AG14-1)*7),0,IF(ISNUMBER(OFFSET($H$3,0,(AG14-1)*7)),ROUND(OFFSET($H$3,0,(AG14-1)*7),0),0)),OFFSET(Scores!$F$18,AF$4-1,$C14-1)),"")</f>
        <v/>
      </c>
      <c r="AG14" s="80">
        <v>1</v>
      </c>
      <c r="AH14" s="81" t="str">
        <f ca="1" t="shared" si="12"/>
        <v/>
      </c>
      <c r="AI14" s="82" t="str">
        <f ca="1" t="shared" si="13"/>
        <v/>
      </c>
      <c r="AJ14" s="82" t="str">
        <f ca="1" t="shared" si="14"/>
        <v/>
      </c>
      <c r="AK14" s="113" t="str">
        <f ca="1">IF(AJ14="","",SUM(AJ$6:AJ14))</f>
        <v/>
      </c>
      <c r="AL14" s="122"/>
      <c r="AM14" s="79" t="str">
        <f ca="1">IF(Scores!$H$1&gt;=$C14,IF(AN$19,IF(OFFSET($E$19,0,(AN14-1)*7),0,IF(ISNUMBER(OFFSET($H$3,0,(AN14-1)*7)),ROUND(OFFSET($H$3,0,(AN14-1)*7),0),0)),OFFSET(Scores!$F$18,AM$4-1,$C14-1)),"")</f>
        <v/>
      </c>
      <c r="AN14" s="80">
        <v>2</v>
      </c>
      <c r="AO14" s="81" t="str">
        <f ca="1" t="shared" si="15"/>
        <v/>
      </c>
      <c r="AP14" s="82" t="str">
        <f ca="1" t="shared" si="16"/>
        <v/>
      </c>
      <c r="AQ14" s="82" t="str">
        <f ca="1" t="shared" si="17"/>
        <v/>
      </c>
      <c r="AR14" s="113" t="str">
        <f ca="1">IF(AQ14="","",SUM(AQ$6:AQ14))</f>
        <v/>
      </c>
      <c r="AS14" s="126"/>
      <c r="AT14" s="126"/>
      <c r="AU14" s="126"/>
      <c r="AV14" s="126"/>
      <c r="AW14" s="126"/>
      <c r="AX14" s="126"/>
    </row>
    <row r="15" ht="12.75" customHeight="1" spans="1:50">
      <c r="A15" s="83"/>
      <c r="B15" s="77">
        <f>Scores!$O$15</f>
        <v>46084</v>
      </c>
      <c r="C15" s="78">
        <v>10</v>
      </c>
      <c r="D15" s="79" t="str">
        <f ca="1">IF(Scores!$H$1&gt;=$C15,IF(E$19,IF(OFFSET($E$19,0,(E15-1)*7),0,IF(ISNUMBER(OFFSET($H$3,0,(E15-1)*7)),ROUND(OFFSET($H$3,0,(E15-1)*7),0),0)),OFFSET(Scores!$F$18,D$4-1,$C15-1)),"")</f>
        <v/>
      </c>
      <c r="E15" s="80">
        <v>6</v>
      </c>
      <c r="F15" s="81" t="str">
        <f ca="1" t="shared" si="0"/>
        <v/>
      </c>
      <c r="G15" s="82" t="str">
        <f ca="1" t="shared" si="1"/>
        <v/>
      </c>
      <c r="H15" s="82" t="str">
        <f ca="1" t="shared" si="2"/>
        <v/>
      </c>
      <c r="I15" s="113" t="str">
        <f ca="1">IF(H15="","",SUM(H$6:H15))</f>
        <v/>
      </c>
      <c r="J15" s="114"/>
      <c r="K15" s="79" t="str">
        <f ca="1">IF(Scores!$H$1&gt;=$C15,IF(L$19,IF(OFFSET($E$19,0,(L15-1)*7),0,IF(ISNUMBER(OFFSET($H$3,0,(L15-1)*7)),ROUND(OFFSET($H$3,0,(L15-1)*7),0),0)),OFFSET(Scores!$F$18,K$4-1,$C15-1)),"")</f>
        <v/>
      </c>
      <c r="L15" s="80">
        <v>3</v>
      </c>
      <c r="M15" s="81" t="str">
        <f ca="1" t="shared" si="3"/>
        <v/>
      </c>
      <c r="N15" s="82" t="str">
        <f ca="1" t="shared" si="4"/>
        <v/>
      </c>
      <c r="O15" s="82" t="str">
        <f ca="1" t="shared" si="5"/>
        <v/>
      </c>
      <c r="P15" s="113" t="str">
        <f ca="1">IF(O15="","",SUM(O$6:O15))</f>
        <v/>
      </c>
      <c r="Q15" s="114"/>
      <c r="R15" s="79" t="str">
        <f ca="1">IF(Scores!$H$1&gt;=$C15,IF(S$19,IF(OFFSET($E$19,0,(S15-1)*7),0,IF(ISNUMBER(OFFSET($H$3,0,(S15-1)*7)),ROUND(OFFSET($H$3,0,(S15-1)*7),0),0)),OFFSET(Scores!$F$18,R$4-1,$C15-1)),"")</f>
        <v/>
      </c>
      <c r="S15" s="80">
        <v>2</v>
      </c>
      <c r="T15" s="81" t="str">
        <f ca="1" t="shared" si="6"/>
        <v/>
      </c>
      <c r="U15" s="82" t="str">
        <f ca="1" t="shared" si="7"/>
        <v/>
      </c>
      <c r="V15" s="82" t="str">
        <f ca="1" t="shared" si="8"/>
        <v/>
      </c>
      <c r="W15" s="113" t="str">
        <f ca="1">IF(V15="","",SUM(V$6:V15))</f>
        <v/>
      </c>
      <c r="X15" s="114"/>
      <c r="Y15" s="79" t="str">
        <f ca="1">IF(Scores!$H$1&gt;=$C15,IF(Z$19,IF(OFFSET($E$19,0,(Z15-1)*7),0,IF(ISNUMBER(OFFSET($H$3,0,(Z15-1)*7)),ROUND(OFFSET($H$3,0,(Z15-1)*7),0),0)),OFFSET(Scores!$F$18,Y$4-1,$C15-1)),"")</f>
        <v/>
      </c>
      <c r="Z15" s="80">
        <v>5</v>
      </c>
      <c r="AA15" s="81" t="str">
        <f ca="1" t="shared" si="9"/>
        <v/>
      </c>
      <c r="AB15" s="82" t="str">
        <f ca="1" t="shared" si="10"/>
        <v/>
      </c>
      <c r="AC15" s="82" t="str">
        <f ca="1" t="shared" si="11"/>
        <v/>
      </c>
      <c r="AD15" s="113" t="str">
        <f ca="1">IF(AC15="","",SUM(AC$6:AC15))</f>
        <v/>
      </c>
      <c r="AE15" s="114"/>
      <c r="AF15" s="79" t="str">
        <f ca="1">IF(Scores!$H$1&gt;=$C15,IF(AG$19,IF(OFFSET($E$19,0,(AG15-1)*7),0,IF(ISNUMBER(OFFSET($H$3,0,(AG15-1)*7)),ROUND(OFFSET($H$3,0,(AG15-1)*7),0),0)),OFFSET(Scores!$F$18,AF$4-1,$C15-1)),"")</f>
        <v/>
      </c>
      <c r="AG15" s="80">
        <v>4</v>
      </c>
      <c r="AH15" s="81" t="str">
        <f ca="1" t="shared" si="12"/>
        <v/>
      </c>
      <c r="AI15" s="82" t="str">
        <f ca="1" t="shared" si="13"/>
        <v/>
      </c>
      <c r="AJ15" s="82" t="str">
        <f ca="1" t="shared" si="14"/>
        <v/>
      </c>
      <c r="AK15" s="113" t="str">
        <f ca="1">IF(AJ15="","",SUM(AJ$6:AJ15))</f>
        <v/>
      </c>
      <c r="AL15" s="122"/>
      <c r="AM15" s="79" t="str">
        <f ca="1">IF(Scores!$H$1&gt;=$C15,IF(AN$19,IF(OFFSET($E$19,0,(AN15-1)*7),0,IF(ISNUMBER(OFFSET($H$3,0,(AN15-1)*7)),ROUND(OFFSET($H$3,0,(AN15-1)*7),0),0)),OFFSET(Scores!$F$18,AM$4-1,$C15-1)),"")</f>
        <v/>
      </c>
      <c r="AN15" s="80">
        <v>1</v>
      </c>
      <c r="AO15" s="81" t="str">
        <f ca="1" t="shared" si="15"/>
        <v/>
      </c>
      <c r="AP15" s="82" t="str">
        <f ca="1" t="shared" si="16"/>
        <v/>
      </c>
      <c r="AQ15" s="82" t="str">
        <f ca="1" t="shared" si="17"/>
        <v/>
      </c>
      <c r="AR15" s="113" t="str">
        <f ca="1">IF(AQ15="","",SUM(AQ$6:AQ15))</f>
        <v/>
      </c>
      <c r="AS15" s="126"/>
      <c r="AT15" s="126"/>
      <c r="AU15" s="126"/>
      <c r="AV15" s="126"/>
      <c r="AW15" s="126"/>
      <c r="AX15" s="126"/>
    </row>
    <row r="16" ht="19.25" customHeight="1" spans="1:50">
      <c r="A16" s="84"/>
      <c r="B16" s="85"/>
      <c r="C16" s="86"/>
      <c r="D16" s="87" t="s">
        <v>12</v>
      </c>
      <c r="E16" s="88" t="s">
        <v>13</v>
      </c>
      <c r="F16" s="88"/>
      <c r="G16" s="89" t="s">
        <v>14</v>
      </c>
      <c r="H16" s="89"/>
      <c r="I16" s="89"/>
      <c r="J16" s="115"/>
      <c r="K16" s="87" t="s">
        <v>12</v>
      </c>
      <c r="L16" s="88" t="s">
        <v>13</v>
      </c>
      <c r="M16" s="88"/>
      <c r="N16" s="89" t="s">
        <v>14</v>
      </c>
      <c r="O16" s="89"/>
      <c r="P16" s="89"/>
      <c r="Q16" s="115"/>
      <c r="R16" s="87" t="s">
        <v>12</v>
      </c>
      <c r="S16" s="88" t="s">
        <v>13</v>
      </c>
      <c r="T16" s="88"/>
      <c r="U16" s="89" t="s">
        <v>14</v>
      </c>
      <c r="V16" s="89"/>
      <c r="W16" s="89"/>
      <c r="X16" s="115"/>
      <c r="Y16" s="87" t="s">
        <v>12</v>
      </c>
      <c r="Z16" s="88" t="s">
        <v>13</v>
      </c>
      <c r="AA16" s="88"/>
      <c r="AB16" s="89" t="s">
        <v>14</v>
      </c>
      <c r="AC16" s="89"/>
      <c r="AD16" s="89"/>
      <c r="AE16" s="115"/>
      <c r="AF16" s="87" t="s">
        <v>12</v>
      </c>
      <c r="AG16" s="88" t="s">
        <v>13</v>
      </c>
      <c r="AH16" s="88"/>
      <c r="AI16" s="89" t="s">
        <v>14</v>
      </c>
      <c r="AJ16" s="89"/>
      <c r="AK16" s="89"/>
      <c r="AL16" s="123"/>
      <c r="AM16" s="87" t="s">
        <v>12</v>
      </c>
      <c r="AN16" s="88" t="s">
        <v>13</v>
      </c>
      <c r="AO16" s="88"/>
      <c r="AP16" s="89" t="s">
        <v>14</v>
      </c>
      <c r="AQ16" s="89"/>
      <c r="AR16" s="89"/>
      <c r="AS16" s="126"/>
      <c r="AT16" s="126"/>
      <c r="AU16" s="126"/>
      <c r="AV16" s="126"/>
      <c r="AW16" s="126"/>
      <c r="AX16" s="126"/>
    </row>
    <row r="17" ht="27.95" customHeight="1" spans="1:50">
      <c r="A17" s="84"/>
      <c r="B17" s="90"/>
      <c r="C17" s="91"/>
      <c r="D17" s="92">
        <f ca="1">IF(G17="","",RANK($R$20,$R$20:$W$20,0))</f>
        <v>1</v>
      </c>
      <c r="E17" s="93" t="str">
        <f ca="1">IF(OR(E$19,COUNT(D$11:D$15)&lt;6),"",(AVERAGE(SMALL(D$10:D$15,{1,2,3,4,5}))))</f>
        <v/>
      </c>
      <c r="F17" s="93"/>
      <c r="G17" s="94">
        <f ca="1">IF(COUNT(I6:I15)=0,"",MAX(I6:I15))</f>
        <v>2</v>
      </c>
      <c r="H17" s="94"/>
      <c r="I17" s="94"/>
      <c r="J17" s="116"/>
      <c r="K17" s="92">
        <f ca="1">IF(N17="","",RANK($S$20,$R$20:$W$20,0))</f>
        <v>1</v>
      </c>
      <c r="L17" s="93" t="str">
        <f ca="1">IF(OR(L$19,COUNT(K$11:K$15)&lt;6),"",(AVERAGE(SMALL(K$10:K$15,{1,2,3,4,5}))))</f>
        <v/>
      </c>
      <c r="M17" s="93"/>
      <c r="N17" s="94">
        <f ca="1">IF(COUNT(P6:P15)=0,"",MAX(P6:P15))</f>
        <v>2</v>
      </c>
      <c r="O17" s="94"/>
      <c r="P17" s="94"/>
      <c r="Q17" s="116"/>
      <c r="R17" s="92">
        <f ca="1">IF(U17="","",RANK($T$20,$R$20:$W$20,0))</f>
        <v>1</v>
      </c>
      <c r="S17" s="93" t="str">
        <f ca="1">IF(OR(S$19,COUNT(R$11:R$15)&lt;6),"",(AVERAGE(SMALL(R$10:R$15,{1,2,3,4,5}))))</f>
        <v/>
      </c>
      <c r="T17" s="93"/>
      <c r="U17" s="94">
        <f ca="1">IF(COUNT(W6:W15)=0,"",MAX(W6:W15))</f>
        <v>2</v>
      </c>
      <c r="V17" s="94"/>
      <c r="W17" s="94"/>
      <c r="X17" s="116"/>
      <c r="Y17" s="92">
        <f ca="1">IF(AB17="","",RANK($U$20,$R$20:$W$20,0))</f>
        <v>1</v>
      </c>
      <c r="Z17" s="93" t="str">
        <f ca="1">IF(OR(Z$19,COUNT(Y$11:Y$15)&lt;6),"",(AVERAGE(SMALL(Y$10:Y$15,{1,2,3,4,5}))))</f>
        <v/>
      </c>
      <c r="AA17" s="93"/>
      <c r="AB17" s="94">
        <f ca="1">IF(COUNT(AD6:AD15)=0,"",MAX(AD6:AD15))</f>
        <v>2</v>
      </c>
      <c r="AC17" s="94"/>
      <c r="AD17" s="94"/>
      <c r="AE17" s="116"/>
      <c r="AF17" s="92">
        <f ca="1">IF(AI17="","",RANK($V$20,$R$20:$W$20,0))</f>
        <v>1</v>
      </c>
      <c r="AG17" s="93" t="str">
        <f ca="1">IF(OR(AG$19,COUNT(AF$11:AF$15)&lt;6),"",(AVERAGE(SMALL(AF$10:AF$15,{1,2,3,4,5}))))</f>
        <v/>
      </c>
      <c r="AH17" s="93"/>
      <c r="AI17" s="94">
        <f ca="1">IF(COUNT(AK6:AK15)=0,"",MAX(AK6:AK15))</f>
        <v>2</v>
      </c>
      <c r="AJ17" s="94"/>
      <c r="AK17" s="94"/>
      <c r="AL17" s="124"/>
      <c r="AM17" s="92">
        <f ca="1">IF(AP17="","",RANK($W$20,$R$20:$W$20,0))</f>
        <v>1</v>
      </c>
      <c r="AN17" s="93" t="str">
        <f ca="1">IF(OR(AN$19,COUNT(AM$11:AM$15)&lt;6),"",(AVERAGE(SMALL(AM$10:AM$15,{1,2,3,4,5}))))</f>
        <v/>
      </c>
      <c r="AO17" s="93"/>
      <c r="AP17" s="94">
        <f ca="1">IF(COUNT(AR6:AR15)=0,"",MAX(AR6:AR15))</f>
        <v>2</v>
      </c>
      <c r="AQ17" s="94"/>
      <c r="AR17" s="94"/>
      <c r="AS17" s="126"/>
      <c r="AT17" s="126"/>
      <c r="AU17" s="126"/>
      <c r="AV17" s="126"/>
      <c r="AW17" s="126"/>
      <c r="AX17" s="126"/>
    </row>
    <row r="18" s="52" customFormat="1" ht="15.75" spans="1:44">
      <c r="A18" s="95"/>
      <c r="B18" s="96"/>
      <c r="C18" s="97"/>
      <c r="D18" s="97"/>
      <c r="E18" s="97"/>
      <c r="F18" s="97"/>
      <c r="G18" s="97"/>
      <c r="H18" s="97"/>
      <c r="I18" s="96"/>
      <c r="J18" s="96"/>
      <c r="K18" s="96"/>
      <c r="L18" s="117"/>
      <c r="M18" s="117"/>
      <c r="N18" s="96"/>
      <c r="O18" s="96"/>
      <c r="P18" s="96"/>
      <c r="Q18" s="96"/>
      <c r="R18" s="96"/>
      <c r="S18" s="117"/>
      <c r="T18" s="117"/>
      <c r="U18" s="96"/>
      <c r="V18" s="96"/>
      <c r="W18" s="96"/>
      <c r="X18" s="96"/>
      <c r="Y18" s="96"/>
      <c r="Z18" s="117"/>
      <c r="AA18" s="117"/>
      <c r="AB18" s="96"/>
      <c r="AC18" s="96"/>
      <c r="AD18" s="96"/>
      <c r="AE18" s="96"/>
      <c r="AF18" s="96"/>
      <c r="AG18" s="117"/>
      <c r="AH18" s="117"/>
      <c r="AI18" s="96"/>
      <c r="AJ18" s="96"/>
      <c r="AK18" s="96"/>
      <c r="AL18" s="96"/>
      <c r="AM18" s="96"/>
      <c r="AN18" s="117"/>
      <c r="AO18" s="117"/>
      <c r="AP18" s="96"/>
      <c r="AQ18" s="96"/>
      <c r="AR18" s="96"/>
    </row>
    <row r="19" s="52" customFormat="1" hidden="1" spans="1:44">
      <c r="A19" s="95"/>
      <c r="B19" s="1" t="s">
        <v>15</v>
      </c>
      <c r="C19" s="1"/>
      <c r="D19" s="1"/>
      <c r="E19" s="98" t="b">
        <f ca="1">$E$4="Bogey"</f>
        <v>0</v>
      </c>
      <c r="F19" s="98"/>
      <c r="G19" s="1"/>
      <c r="H19" s="1"/>
      <c r="I19" s="1"/>
      <c r="J19" s="1"/>
      <c r="K19" s="1"/>
      <c r="L19" s="98" t="b">
        <f ca="1">$L$4="Bogey"</f>
        <v>0</v>
      </c>
      <c r="M19" s="98"/>
      <c r="N19" s="1"/>
      <c r="O19" s="1"/>
      <c r="P19" s="1"/>
      <c r="Q19" s="1"/>
      <c r="R19" s="1"/>
      <c r="S19" s="98" t="b">
        <f ca="1">$S$4="Bogey"</f>
        <v>0</v>
      </c>
      <c r="T19" s="98"/>
      <c r="U19" s="1"/>
      <c r="V19" s="1"/>
      <c r="W19" s="1"/>
      <c r="X19" s="1"/>
      <c r="Y19" s="1"/>
      <c r="Z19" s="98" t="b">
        <f ca="1">$Z$4="Bogey"</f>
        <v>0</v>
      </c>
      <c r="AA19" s="98"/>
      <c r="AB19" s="1"/>
      <c r="AC19" s="1"/>
      <c r="AD19" s="1"/>
      <c r="AE19" s="1"/>
      <c r="AF19" s="1"/>
      <c r="AG19" s="98" t="b">
        <f ca="1">$AG$4="Bogey"</f>
        <v>0</v>
      </c>
      <c r="AH19" s="98"/>
      <c r="AI19" s="1"/>
      <c r="AJ19" s="1"/>
      <c r="AK19" s="1"/>
      <c r="AL19" s="1"/>
      <c r="AM19" s="1"/>
      <c r="AN19" s="98" t="b">
        <f ca="1">$AN$4="Bogey"</f>
        <v>0</v>
      </c>
      <c r="AO19" s="98"/>
      <c r="AP19" s="1"/>
      <c r="AQ19" s="1"/>
      <c r="AR19" s="1"/>
    </row>
    <row r="20" s="52" customFormat="1" ht="41.65" hidden="1" customHeight="1" spans="1:44">
      <c r="A20" s="95"/>
      <c r="B20" s="1" t="s">
        <v>16</v>
      </c>
      <c r="C20" s="1"/>
      <c r="D20" s="1"/>
      <c r="E20" s="1"/>
      <c r="F20" s="1"/>
      <c r="G20" s="1"/>
      <c r="H20" s="1"/>
      <c r="I20" s="1"/>
      <c r="J20" s="1"/>
      <c r="K20" s="1"/>
      <c r="L20" s="1"/>
      <c r="M20" s="1"/>
      <c r="N20" s="1"/>
      <c r="O20" s="1"/>
      <c r="P20" s="1"/>
      <c r="Q20" s="1"/>
      <c r="R20" s="119">
        <f ca="1">IF(ISNUMBER($G$17),$G$17-(MAX(F6:F15)/10000),-1)</f>
        <v>2</v>
      </c>
      <c r="S20" s="119">
        <f ca="1">IF(ISNUMBER($N$17),$N$17-(MAX(M6:M15)/10000),-2)</f>
        <v>2</v>
      </c>
      <c r="T20" s="119">
        <f ca="1">IF(ISNUMBER($U$17),$U$17-(MAX(T6:T15)/10000),-3)</f>
        <v>2</v>
      </c>
      <c r="U20" s="119">
        <f ca="1">IF(ISNUMBER($AB$17),$AB$17-(MAX(AA6:AA15)/10000),-4)</f>
        <v>2</v>
      </c>
      <c r="V20" s="119">
        <f ca="1">IF(ISNUMBER($AI$17),$AI$17-(MAX(AH6:AH15)/10000),-5)</f>
        <v>2</v>
      </c>
      <c r="W20" s="119">
        <f ca="1">IF(ISNUMBER(AP17),$AP$17-(MAX(AO6:AO15)/10000),-6)</f>
        <v>2</v>
      </c>
      <c r="X20" s="1"/>
      <c r="Y20" s="1"/>
      <c r="Z20" s="1"/>
      <c r="AA20" s="1"/>
      <c r="AB20" s="1"/>
      <c r="AC20" s="1"/>
      <c r="AD20" s="1"/>
      <c r="AE20" s="1"/>
      <c r="AF20" s="1"/>
      <c r="AG20" s="1"/>
      <c r="AH20" s="1"/>
      <c r="AI20" s="1"/>
      <c r="AJ20" s="1"/>
      <c r="AK20" s="1"/>
      <c r="AL20" s="1"/>
      <c r="AM20" s="1"/>
      <c r="AN20" s="1"/>
      <c r="AO20" s="1"/>
      <c r="AP20" s="1"/>
      <c r="AQ20" s="1"/>
      <c r="AR20" s="1"/>
    </row>
    <row r="21" s="52" customFormat="1" spans="1:50">
      <c r="A21" s="95"/>
      <c r="B21" s="99" t="s">
        <v>17</v>
      </c>
      <c r="C21" s="1"/>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row>
    <row r="22" ht="15" customHeight="1" spans="1:50">
      <c r="A22" s="59"/>
      <c r="AS22" s="126"/>
      <c r="AT22" s="126"/>
      <c r="AU22" s="126"/>
      <c r="AV22" s="126"/>
      <c r="AW22" s="126"/>
      <c r="AX22" s="126"/>
    </row>
    <row r="23" ht="15" customHeight="1" spans="1:50">
      <c r="A23" s="59"/>
      <c r="B23" s="60" t="str">
        <f>Scores!$F$26</f>
        <v>CSSC TSA WINTER 2025/26 ISRR Div 10</v>
      </c>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126"/>
      <c r="AT23" s="126"/>
      <c r="AU23" s="126"/>
      <c r="AV23" s="126"/>
      <c r="AW23" s="126"/>
      <c r="AX23" s="126"/>
    </row>
    <row r="24" ht="12.75" customHeight="1" spans="1:50">
      <c r="A24" s="59"/>
      <c r="B24" s="61" t="s">
        <v>0</v>
      </c>
      <c r="C24" s="61"/>
      <c r="D24" s="62" t="str">
        <f ca="1">IF(OFFSET(Scores!$B$28,D$25-1,0)="","",OFFSET(Scores!$B$28,D$25-1,0))</f>
        <v>055</v>
      </c>
      <c r="E24" s="62"/>
      <c r="F24" s="63"/>
      <c r="G24" s="64" t="s">
        <v>1</v>
      </c>
      <c r="H24" s="65">
        <f ca="1">IF(OFFSET(Scores!$E$28,D$25-1,0)="","",OFFSET(Scores!$E$28,D$25-1,0))</f>
        <v>5.4</v>
      </c>
      <c r="I24" s="65"/>
      <c r="J24" s="108"/>
      <c r="K24" s="62" t="str">
        <f ca="1">IF(OFFSET(Scores!$B$28,K$25-1,0)="","",OFFSET(Scores!$B$28,K$25-1,0))</f>
        <v>059</v>
      </c>
      <c r="L24" s="62"/>
      <c r="M24" s="63"/>
      <c r="N24" s="64" t="s">
        <v>1</v>
      </c>
      <c r="O24" s="65">
        <f ca="1">IF(OFFSET(Scores!$E$28,K$25-1,0)="","",OFFSET(Scores!$E$28,K$25-1,0))</f>
        <v>5.4</v>
      </c>
      <c r="P24" s="65"/>
      <c r="Q24" s="108"/>
      <c r="R24" s="62" t="str">
        <f ca="1">IF(OFFSET(Scores!$B$28,R$25-1,0)="","",OFFSET(Scores!$B$28,R$25-1,0))</f>
        <v>090</v>
      </c>
      <c r="S24" s="62"/>
      <c r="T24" s="63"/>
      <c r="U24" s="64" t="s">
        <v>1</v>
      </c>
      <c r="V24" s="65">
        <f ca="1">IF(OFFSET(Scores!$E$28,R$25-1,0)="","",OFFSET(Scores!$E$28,R$25-1,0))</f>
        <v>5.4</v>
      </c>
      <c r="W24" s="65"/>
      <c r="X24" s="108"/>
      <c r="Y24" s="62" t="str">
        <f ca="1">IF(OFFSET(Scores!$B$28,Y$25-1,0)="","",OFFSET(Scores!$B$28,Y$25-1,0))</f>
        <v>090</v>
      </c>
      <c r="Z24" s="62"/>
      <c r="AA24" s="63"/>
      <c r="AB24" s="64" t="s">
        <v>1</v>
      </c>
      <c r="AC24" s="65">
        <f ca="1">IF(OFFSET(Scores!$E$28,Y$25-1,0)="","",OFFSET(Scores!$E$28,Y$25-1,0))</f>
        <v>5.4</v>
      </c>
      <c r="AD24" s="65"/>
      <c r="AE24" s="108"/>
      <c r="AF24" s="62" t="str">
        <f ca="1">IF(OFFSET(Scores!$B$28,AF$25-1,0)="","",OFFSET(Scores!$B$28,AF$25-1,0))</f>
        <v>059</v>
      </c>
      <c r="AG24" s="62"/>
      <c r="AH24" s="63"/>
      <c r="AI24" s="64" t="s">
        <v>1</v>
      </c>
      <c r="AJ24" s="65">
        <f ca="1">IF(OFFSET(Scores!$E$28,AF$25-1,0)="","",OFFSET(Scores!$E$28,AF$25-1,0))</f>
        <v>5.6</v>
      </c>
      <c r="AK24" s="65"/>
      <c r="AL24" s="108"/>
      <c r="AM24" s="62" t="str">
        <f ca="1">IF(OFFSET(Scores!$B$28,AM$25-1,0)="","",OFFSET(Scores!$B$28,AM$25-1,0))</f>
        <v>059</v>
      </c>
      <c r="AN24" s="62"/>
      <c r="AO24" s="63"/>
      <c r="AP24" s="64" t="s">
        <v>1</v>
      </c>
      <c r="AQ24" s="65">
        <f ca="1">IF(OFFSET(Scores!$E$28,AM$25-1,0)="","",OFFSET(Scores!$E$28,AM$25-1,0))</f>
        <v>5.6</v>
      </c>
      <c r="AR24" s="65"/>
      <c r="AS24" s="126"/>
      <c r="AT24" s="126"/>
      <c r="AU24" s="126"/>
      <c r="AV24" s="126"/>
      <c r="AW24" s="126"/>
      <c r="AX24" s="126"/>
    </row>
    <row r="25" s="50" customFormat="1" ht="21" customHeight="1" spans="1:50">
      <c r="A25" s="66"/>
      <c r="B25" s="67" t="s">
        <v>2</v>
      </c>
      <c r="C25" s="67"/>
      <c r="D25" s="68">
        <v>1</v>
      </c>
      <c r="E25" s="69" t="str">
        <f ca="1">IF(OFFSET(Scores!$C$28,D$25-1,0)="","",OFFSET(Scores!$C$28,D$25-1,0))</f>
        <v>Howden (Ms)</v>
      </c>
      <c r="F25" s="69"/>
      <c r="G25" s="69"/>
      <c r="H25" s="69"/>
      <c r="I25" s="109" t="str">
        <f ca="1">IF(OFFSET(Scores!$D$28,D$25-1,0)="","",OFFSET(Scores!$D$28,D$25-1,0))</f>
        <v>J</v>
      </c>
      <c r="J25" s="110"/>
      <c r="K25" s="68">
        <v>2</v>
      </c>
      <c r="L25" s="69" t="str">
        <f ca="1">IF(OFFSET(Scores!$C$28,K$25-1,0)="","",OFFSET(Scores!$C$28,K$25-1,0))</f>
        <v>Waisby</v>
      </c>
      <c r="M25" s="69"/>
      <c r="N25" s="69"/>
      <c r="O25" s="69"/>
      <c r="P25" s="109" t="str">
        <f ca="1">IF(OFFSET(Scores!$D$28,K$25-1,0)="","",OFFSET(Scores!$D$28,K$25-1,0))</f>
        <v>R</v>
      </c>
      <c r="Q25" s="110"/>
      <c r="R25" s="68">
        <v>3</v>
      </c>
      <c r="S25" s="69" t="str">
        <f ca="1">IF(OFFSET(Scores!$C$28,R$25-1,0)="","",OFFSET(Scores!$C$28,R$25-1,0))</f>
        <v>Crane (Mrs)</v>
      </c>
      <c r="T25" s="69"/>
      <c r="U25" s="69"/>
      <c r="V25" s="69"/>
      <c r="W25" s="109" t="str">
        <f ca="1">IF(OFFSET(Scores!$D$28,R$25-1,0)="","",OFFSET(Scores!$D$28,R$25-1,0))</f>
        <v>P</v>
      </c>
      <c r="X25" s="110"/>
      <c r="Y25" s="68">
        <v>4</v>
      </c>
      <c r="Z25" s="69" t="str">
        <f ca="1">IF(OFFSET(Scores!$C$28,Y$25-1,0)="","",OFFSET(Scores!$C$28,Y$25-1,0))</f>
        <v>Mann</v>
      </c>
      <c r="AA25" s="69"/>
      <c r="AB25" s="69"/>
      <c r="AC25" s="69"/>
      <c r="AD25" s="109" t="str">
        <f ca="1">IF(OFFSET(Scores!$D$28,Y$25-1,0)="","",OFFSET(Scores!$D$28,Y$25-1,0))</f>
        <v>S</v>
      </c>
      <c r="AE25" s="110"/>
      <c r="AF25" s="68">
        <v>5</v>
      </c>
      <c r="AG25" s="69" t="str">
        <f ca="1">IF(OFFSET(Scores!$C$28,AF$25-1,0)="","",OFFSET(Scores!$C$28,AF$25-1,0))</f>
        <v>Bushby</v>
      </c>
      <c r="AH25" s="69"/>
      <c r="AI25" s="69"/>
      <c r="AJ25" s="69"/>
      <c r="AK25" s="109" t="str">
        <f ca="1">IF(OFFSET(Scores!$D$28,AF$25-1,0)="","",OFFSET(Scores!$D$28,AF$25-1,0))</f>
        <v>G</v>
      </c>
      <c r="AL25" s="120"/>
      <c r="AM25" s="68">
        <v>6</v>
      </c>
      <c r="AN25" s="69" t="str">
        <f ca="1">IF(OFFSET(Scores!$C$28,AM$25-1,0)="","",OFFSET(Scores!$C$28,AM$25-1,0))</f>
        <v>McGarell</v>
      </c>
      <c r="AO25" s="69"/>
      <c r="AP25" s="69"/>
      <c r="AQ25" s="69"/>
      <c r="AR25" s="109" t="str">
        <f ca="1">IF(OFFSET(Scores!$D$28,AM$25-1,0)="","",OFFSET(Scores!$D$28,AM$25-1,0))</f>
        <v/>
      </c>
      <c r="AS25" s="110"/>
      <c r="AT25" s="110"/>
      <c r="AU25" s="110"/>
      <c r="AV25" s="110"/>
      <c r="AW25" s="110"/>
      <c r="AX25" s="110"/>
    </row>
    <row r="26" ht="42.75" customHeight="1" spans="1:55">
      <c r="A26" s="59"/>
      <c r="B26" s="71" t="s">
        <v>3</v>
      </c>
      <c r="C26" s="72" t="s">
        <v>4</v>
      </c>
      <c r="D26" s="73" t="s">
        <v>5</v>
      </c>
      <c r="E26" s="74" t="s">
        <v>6</v>
      </c>
      <c r="F26" s="75" t="s">
        <v>7</v>
      </c>
      <c r="G26" s="75" t="s">
        <v>8</v>
      </c>
      <c r="H26" s="76" t="s">
        <v>9</v>
      </c>
      <c r="I26" s="111" t="s">
        <v>10</v>
      </c>
      <c r="J26" s="112"/>
      <c r="K26" s="73" t="s">
        <v>5</v>
      </c>
      <c r="L26" s="74" t="s">
        <v>6</v>
      </c>
      <c r="M26" s="75" t="s">
        <v>7</v>
      </c>
      <c r="N26" s="75" t="s">
        <v>11</v>
      </c>
      <c r="O26" s="76" t="s">
        <v>9</v>
      </c>
      <c r="P26" s="111" t="s">
        <v>10</v>
      </c>
      <c r="Q26" s="112"/>
      <c r="R26" s="73" t="s">
        <v>5</v>
      </c>
      <c r="S26" s="74" t="s">
        <v>6</v>
      </c>
      <c r="T26" s="75" t="s">
        <v>7</v>
      </c>
      <c r="U26" s="75" t="s">
        <v>11</v>
      </c>
      <c r="V26" s="76" t="s">
        <v>9</v>
      </c>
      <c r="W26" s="111" t="s">
        <v>10</v>
      </c>
      <c r="X26" s="112"/>
      <c r="Y26" s="73" t="s">
        <v>5</v>
      </c>
      <c r="Z26" s="74" t="s">
        <v>6</v>
      </c>
      <c r="AA26" s="75" t="s">
        <v>7</v>
      </c>
      <c r="AB26" s="75" t="s">
        <v>11</v>
      </c>
      <c r="AC26" s="76" t="s">
        <v>9</v>
      </c>
      <c r="AD26" s="111" t="s">
        <v>10</v>
      </c>
      <c r="AE26" s="112"/>
      <c r="AF26" s="73" t="s">
        <v>5</v>
      </c>
      <c r="AG26" s="74" t="s">
        <v>6</v>
      </c>
      <c r="AH26" s="75" t="s">
        <v>7</v>
      </c>
      <c r="AI26" s="75" t="s">
        <v>11</v>
      </c>
      <c r="AJ26" s="76" t="s">
        <v>9</v>
      </c>
      <c r="AK26" s="111" t="s">
        <v>10</v>
      </c>
      <c r="AL26" s="121"/>
      <c r="AM26" s="73" t="s">
        <v>5</v>
      </c>
      <c r="AN26" s="74" t="s">
        <v>6</v>
      </c>
      <c r="AO26" s="75" t="s">
        <v>7</v>
      </c>
      <c r="AP26" s="75" t="s">
        <v>11</v>
      </c>
      <c r="AQ26" s="76" t="s">
        <v>9</v>
      </c>
      <c r="AR26" s="111" t="s">
        <v>10</v>
      </c>
      <c r="AS26" s="126"/>
      <c r="AT26" s="1"/>
      <c r="AU26" s="1"/>
      <c r="AV26" s="1"/>
      <c r="AW26" s="1"/>
      <c r="AX26" s="1"/>
      <c r="AY26" s="48"/>
      <c r="AZ26" s="48"/>
      <c r="BA26" s="48"/>
      <c r="BB26" s="48"/>
      <c r="BC26" s="48"/>
    </row>
    <row r="27" ht="12.75" customHeight="1" spans="1:55">
      <c r="A27" s="59"/>
      <c r="B27" s="77">
        <f>Scores!$F$15</f>
        <v>45950</v>
      </c>
      <c r="C27" s="78">
        <v>1</v>
      </c>
      <c r="D27" s="79">
        <f ca="1">IF(Scores!$I$1&gt;=$C27,IF(E$40,IF(OFFSET($E$40,0,(E27-1)*7),0,IF(ISNUMBER(OFFSET($H$24,0,(E27-1)*7)),ROUND(OFFSET($H$24,0,(E27-1)*7),0),0)),OFFSET(Scores!$F$28,D$25-1,$C27-1)),"")</f>
        <v>6</v>
      </c>
      <c r="E27" s="80">
        <v>2</v>
      </c>
      <c r="F27" s="81">
        <f ca="1" t="shared" ref="F27:F36" si="18">IF(D27="","",IF(ISNUMBER(D27),D27,100)+IF($C27=1,0,F26))</f>
        <v>6</v>
      </c>
      <c r="G27" s="82" t="str">
        <f ca="1" t="shared" ref="G27:G36" si="19">IF(OR(D27="",OFFSET($D27,0,(E27-1)*7)=""),"",IF(ISNUMBER(D27),IF(ISNUMBER(OFFSET($D27,0,(E27-1)*7)),IF(D27=OFFSET($D27,0,(E27-1)*7),"D",IF(D27&gt;OFFSET($D27,0,(E27-1)*7),"L","W")),"W"),"L"))</f>
        <v>D</v>
      </c>
      <c r="H27" s="82">
        <f ca="1" t="shared" ref="H27:H36" si="20">IF(G27="","",IF(G27="D",1,IF(G27="W",2,0)))</f>
        <v>1</v>
      </c>
      <c r="I27" s="113">
        <f ca="1">IF(H27="","",SUM(H$27:H27))</f>
        <v>1</v>
      </c>
      <c r="J27" s="114"/>
      <c r="K27" s="79">
        <f ca="1">IF(Scores!$I$1&gt;=$C27,IF(L$40,IF(OFFSET($E$40,0,(L27-1)*7),0,IF(ISNUMBER(OFFSET($H$24,0,(L27-1)*7)),ROUND(OFFSET($H$24,0,(L27-1)*7),0),0)),OFFSET(Scores!$F$28,K$25-1,$C27-1)),"")</f>
        <v>6</v>
      </c>
      <c r="L27" s="80">
        <v>1</v>
      </c>
      <c r="M27" s="81">
        <f ca="1" t="shared" ref="M27:M36" si="21">IF(K27="","",IF(ISNUMBER(K27),K27,100)+IF($C27=1,0,M26))</f>
        <v>6</v>
      </c>
      <c r="N27" s="82" t="str">
        <f ca="1" t="shared" ref="N27:N36" si="22">IF(OR(K27="",OFFSET($D27,0,(L27-1)*7)=""),"",IF(ISNUMBER(K27),IF(ISNUMBER(OFFSET($D27,0,(L27-1)*7)),IF(K27=OFFSET($D27,0,(L27-1)*7),"D",IF(K27&gt;OFFSET($D27,0,(L27-1)*7),"L","W")),"W"),"L"))</f>
        <v>D</v>
      </c>
      <c r="O27" s="82">
        <f ca="1" t="shared" ref="O27:O36" si="23">IF(N27="","",IF(N27="D",1,IF(N27="W",2,0)))</f>
        <v>1</v>
      </c>
      <c r="P27" s="113">
        <f ca="1">IF(O27="","",SUM(O$27:O27))</f>
        <v>1</v>
      </c>
      <c r="Q27" s="114"/>
      <c r="R27" s="79">
        <f ca="1">IF(Scores!$I$1&gt;=$C27,IF(S$40,IF(OFFSET($E$40,0,(S27-1)*7),0,IF(ISNUMBER(OFFSET($H$24,0,(S27-1)*7)),ROUND(OFFSET($H$24,0,(S27-1)*7),0),0)),OFFSET(Scores!$F$28,R$25-1,$C27-1)),"")</f>
        <v>4</v>
      </c>
      <c r="S27" s="80">
        <v>5</v>
      </c>
      <c r="T27" s="81">
        <f ca="1" t="shared" ref="T27:T36" si="24">IF(R27="","",IF(ISNUMBER(R27),R27,100)+IF($C27=1,0,T26))</f>
        <v>4</v>
      </c>
      <c r="U27" s="82" t="str">
        <f ca="1" t="shared" ref="U27:U36" si="25">IF(OR(R27="",OFFSET($D27,0,(S27-1)*7)=""),"",IF(ISNUMBER(R27),IF(ISNUMBER(OFFSET($D27,0,(S27-1)*7)),IF(R27=OFFSET($D27,0,(S27-1)*7),"D",IF(R27&gt;OFFSET($D27,0,(S27-1)*7),"L","W")),"W"),"L"))</f>
        <v>W</v>
      </c>
      <c r="V27" s="82">
        <f ca="1" t="shared" ref="V27:V36" si="26">IF(U27="","",IF(U27="D",1,IF(U27="W",2,0)))</f>
        <v>2</v>
      </c>
      <c r="W27" s="113">
        <f ca="1">IF(V27="","",SUM(V$27:V27))</f>
        <v>2</v>
      </c>
      <c r="X27" s="114"/>
      <c r="Y27" s="79">
        <f ca="1">IF(Scores!$I$1&gt;=$C27,IF(Z$40,IF(OFFSET($E$40,0,(Z27-1)*7),0,IF(ISNUMBER(OFFSET($H$24,0,(Z27-1)*7)),ROUND(OFFSET($H$24,0,(Z27-1)*7),0),0)),OFFSET(Scores!$F$28,Y$25-1,$C27-1)),"")</f>
        <v>8</v>
      </c>
      <c r="Z27" s="80">
        <v>6</v>
      </c>
      <c r="AA27" s="81">
        <f ca="1" t="shared" ref="AA27:AA36" si="27">IF(Y27="","",IF(ISNUMBER(Y27),Y27,100)+IF($C27=1,0,AA26))</f>
        <v>8</v>
      </c>
      <c r="AB27" s="82" t="str">
        <f ca="1" t="shared" ref="AB27:AB36" si="28">IF(OR(Y27="",OFFSET($D27,0,(Z27-1)*7)=""),"",IF(ISNUMBER(Y27),IF(ISNUMBER(OFFSET($D27,0,(Z27-1)*7)),IF(Y27=OFFSET($D27,0,(Z27-1)*7),"D",IF(Y27&gt;OFFSET($D27,0,(Z27-1)*7),"L","W")),"W"),"L"))</f>
        <v>D</v>
      </c>
      <c r="AC27" s="82">
        <f ca="1" t="shared" ref="AC27:AC36" si="29">IF(AB27="","",IF(AB27="D",1,IF(AB27="W",2,0)))</f>
        <v>1</v>
      </c>
      <c r="AD27" s="113">
        <f ca="1">IF(AC27="","",SUM(AC$27:AC27))</f>
        <v>1</v>
      </c>
      <c r="AE27" s="114"/>
      <c r="AF27" s="79">
        <f ca="1">IF(Scores!$I$1&gt;=$C27,IF(AG$40,IF(OFFSET($E$40,0,(AG27-1)*7),0,IF(ISNUMBER(OFFSET($H$24,0,(AG27-1)*7)),ROUND(OFFSET($H$24,0,(AG27-1)*7),0),0)),OFFSET(Scores!$F$28,AF$25-1,$C27-1)),"")</f>
        <v>10</v>
      </c>
      <c r="AG27" s="80">
        <v>3</v>
      </c>
      <c r="AH27" s="81">
        <f ca="1" t="shared" ref="AH27:AH36" si="30">IF(AF27="","",IF(ISNUMBER(AF27),AF27,100)+IF($C27=1,0,AH26))</f>
        <v>10</v>
      </c>
      <c r="AI27" s="82" t="str">
        <f ca="1" t="shared" ref="AI27:AI36" si="31">IF(OR(AF27="",OFFSET($D27,0,(AG27-1)*7)=""),"",IF(ISNUMBER(AF27),IF(ISNUMBER(OFFSET($D27,0,(AG27-1)*7)),IF(AF27=OFFSET($D27,0,(AG27-1)*7),"D",IF(AF27&gt;OFFSET($D27,0,(AG27-1)*7),"L","W")),"W"),"L"))</f>
        <v>L</v>
      </c>
      <c r="AJ27" s="82">
        <f ca="1" t="shared" ref="AJ27:AJ36" si="32">IF(AI27="","",IF(AI27="D",1,IF(AI27="W",2,0)))</f>
        <v>0</v>
      </c>
      <c r="AK27" s="113">
        <f ca="1">IF(AJ27="","",SUM(AJ$27:AJ27))</f>
        <v>0</v>
      </c>
      <c r="AL27" s="122"/>
      <c r="AM27" s="79">
        <f ca="1">IF(Scores!$I$1&gt;=$C27,IF(AN$40,IF(OFFSET($E$40,0,(AN27-1)*7),0,IF(ISNUMBER(OFFSET($H$24,0,(AN27-1)*7)),ROUND(OFFSET($H$24,0,(AN27-1)*7),0),0)),OFFSET(Scores!$F$28,AM$25-1,$C27-1)),"")</f>
        <v>8</v>
      </c>
      <c r="AN27" s="80">
        <v>4</v>
      </c>
      <c r="AO27" s="81">
        <f ca="1" t="shared" ref="AO27:AO36" si="33">IF(AM27="","",IF(ISNUMBER(AM27),AM27,100)+IF($C27=1,0,AO26))</f>
        <v>8</v>
      </c>
      <c r="AP27" s="82" t="str">
        <f ca="1" t="shared" ref="AP27:AP36" si="34">IF(OR(AM27="",OFFSET($D27,0,(AN27-1)*7)=""),"",IF(ISNUMBER(AM27),IF(ISNUMBER(OFFSET($D27,0,(AN27-1)*7)),IF(AM27=OFFSET($D27,0,(AN27-1)*7),"D",IF(AM27&gt;OFFSET($D27,0,(AN27-1)*7),"L","W")),"W"),"L"))</f>
        <v>D</v>
      </c>
      <c r="AQ27" s="82">
        <f ca="1" t="shared" ref="AQ27:AQ36" si="35">IF(AP27="","",IF(AP27="D",1,IF(AP27="W",2,0)))</f>
        <v>1</v>
      </c>
      <c r="AR27" s="113">
        <f ca="1">IF(AQ27="","",SUM(AQ$27:AQ27))</f>
        <v>1</v>
      </c>
      <c r="AS27" s="126"/>
      <c r="AT27" s="1"/>
      <c r="AU27" s="1"/>
      <c r="AV27" s="1"/>
      <c r="AW27" s="1"/>
      <c r="AX27" s="1"/>
      <c r="AY27" s="48"/>
      <c r="AZ27" s="48"/>
      <c r="BA27" s="48"/>
      <c r="BB27" s="48"/>
      <c r="BC27" s="48"/>
    </row>
    <row r="28" ht="12.75" customHeight="1" spans="1:55">
      <c r="A28" s="59"/>
      <c r="B28" s="77">
        <f>Scores!$G$15</f>
        <v>45964</v>
      </c>
      <c r="C28" s="78">
        <v>2</v>
      </c>
      <c r="D28" s="79">
        <f ca="1">IF(Scores!$I$1&gt;=$C28,IF(E$40,IF(OFFSET($E$40,0,(E28-1)*7),0,IF(ISNUMBER(OFFSET($H$24,0,(E28-1)*7)),ROUND(OFFSET($H$24,0,(E28-1)*7),0),0)),OFFSET(Scores!$F$28,D$25-1,$C28-1)),"")</f>
        <v>9</v>
      </c>
      <c r="E28" s="80">
        <v>3</v>
      </c>
      <c r="F28" s="81">
        <f ca="1" t="shared" si="18"/>
        <v>15</v>
      </c>
      <c r="G28" s="82" t="str">
        <f ca="1" t="shared" si="19"/>
        <v>W</v>
      </c>
      <c r="H28" s="82">
        <f ca="1" t="shared" si="20"/>
        <v>2</v>
      </c>
      <c r="I28" s="113">
        <f ca="1">IF(H28="","",SUM(H$27:H28))</f>
        <v>3</v>
      </c>
      <c r="J28" s="114"/>
      <c r="K28" s="79">
        <f ca="1">IF(Scores!$I$1&gt;=$C28,IF(L$40,IF(OFFSET($E$40,0,(L28-1)*7),0,IF(ISNUMBER(OFFSET($H$24,0,(L28-1)*7)),ROUND(OFFSET($H$24,0,(L28-1)*7),0),0)),OFFSET(Scores!$F$28,K$25-1,$C28-1)),"")</f>
        <v>6</v>
      </c>
      <c r="L28" s="80">
        <v>4</v>
      </c>
      <c r="M28" s="81">
        <f ca="1" t="shared" si="21"/>
        <v>12</v>
      </c>
      <c r="N28" s="82" t="str">
        <f ca="1" t="shared" si="22"/>
        <v>D</v>
      </c>
      <c r="O28" s="82">
        <f ca="1" t="shared" si="23"/>
        <v>1</v>
      </c>
      <c r="P28" s="113">
        <f ca="1">IF(O28="","",SUM(O$27:O28))</f>
        <v>2</v>
      </c>
      <c r="Q28" s="114"/>
      <c r="R28" s="79">
        <f ca="1">IF(Scores!$I$1&gt;=$C28,IF(S$40,IF(OFFSET($E$40,0,(S28-1)*7),0,IF(ISNUMBER(OFFSET($H$24,0,(S28-1)*7)),ROUND(OFFSET($H$24,0,(S28-1)*7),0),0)),OFFSET(Scores!$F$28,R$25-1,$C28-1)),"")</f>
        <v>16</v>
      </c>
      <c r="S28" s="80">
        <v>1</v>
      </c>
      <c r="T28" s="81">
        <f ca="1" t="shared" si="24"/>
        <v>20</v>
      </c>
      <c r="U28" s="82" t="str">
        <f ca="1" t="shared" si="25"/>
        <v>L</v>
      </c>
      <c r="V28" s="82">
        <f ca="1" t="shared" si="26"/>
        <v>0</v>
      </c>
      <c r="W28" s="113">
        <f ca="1">IF(V28="","",SUM(V$27:V28))</f>
        <v>2</v>
      </c>
      <c r="X28" s="114"/>
      <c r="Y28" s="79">
        <f ca="1">IF(Scores!$I$1&gt;=$C28,IF(Z$40,IF(OFFSET($E$40,0,(Z28-1)*7),0,IF(ISNUMBER(OFFSET($H$24,0,(Z28-1)*7)),ROUND(OFFSET($H$24,0,(Z28-1)*7),0),0)),OFFSET(Scores!$F$28,Y$25-1,$C28-1)),"")</f>
        <v>6</v>
      </c>
      <c r="Z28" s="80">
        <v>2</v>
      </c>
      <c r="AA28" s="81">
        <f ca="1" t="shared" si="27"/>
        <v>14</v>
      </c>
      <c r="AB28" s="82" t="str">
        <f ca="1" t="shared" si="28"/>
        <v>D</v>
      </c>
      <c r="AC28" s="82">
        <f ca="1" t="shared" si="29"/>
        <v>1</v>
      </c>
      <c r="AD28" s="113">
        <f ca="1">IF(AC28="","",SUM(AC$27:AC28))</f>
        <v>2</v>
      </c>
      <c r="AE28" s="114"/>
      <c r="AF28" s="79">
        <f ca="1">IF(Scores!$I$1&gt;=$C28,IF(AG$40,IF(OFFSET($E$40,0,(AG28-1)*7),0,IF(ISNUMBER(OFFSET($H$24,0,(AG28-1)*7)),ROUND(OFFSET($H$24,0,(AG28-1)*7),0),0)),OFFSET(Scores!$F$28,AF$25-1,$C28-1)),"")</f>
        <v>6</v>
      </c>
      <c r="AG28" s="80">
        <v>6</v>
      </c>
      <c r="AH28" s="81">
        <f ca="1" t="shared" si="30"/>
        <v>16</v>
      </c>
      <c r="AI28" s="82" t="str">
        <f ca="1" t="shared" si="31"/>
        <v>L</v>
      </c>
      <c r="AJ28" s="82">
        <f ca="1" t="shared" si="32"/>
        <v>0</v>
      </c>
      <c r="AK28" s="113">
        <f ca="1">IF(AJ28="","",SUM(AJ$27:AJ28))</f>
        <v>0</v>
      </c>
      <c r="AL28" s="122"/>
      <c r="AM28" s="79">
        <f ca="1">IF(Scores!$I$1&gt;=$C28,IF(AN$40,IF(OFFSET($E$40,0,(AN28-1)*7),0,IF(ISNUMBER(OFFSET($H$24,0,(AN28-1)*7)),ROUND(OFFSET($H$24,0,(AN28-1)*7),0),0)),OFFSET(Scores!$F$28,AM$25-1,$C28-1)),"")</f>
        <v>4</v>
      </c>
      <c r="AN28" s="80">
        <v>5</v>
      </c>
      <c r="AO28" s="81">
        <f ca="1" t="shared" si="33"/>
        <v>12</v>
      </c>
      <c r="AP28" s="82" t="str">
        <f ca="1" t="shared" si="34"/>
        <v>W</v>
      </c>
      <c r="AQ28" s="82">
        <f ca="1" t="shared" si="35"/>
        <v>2</v>
      </c>
      <c r="AR28" s="113">
        <f ca="1">IF(AQ28="","",SUM(AQ$27:AQ28))</f>
        <v>3</v>
      </c>
      <c r="AS28" s="126"/>
      <c r="AT28" s="1"/>
      <c r="AU28" s="1"/>
      <c r="AV28" s="1"/>
      <c r="AW28" s="1"/>
      <c r="AX28" s="1"/>
      <c r="AY28" s="48"/>
      <c r="AZ28" s="48"/>
      <c r="BA28" s="48"/>
      <c r="BB28" s="48"/>
      <c r="BC28" s="48"/>
    </row>
    <row r="29" ht="12.75" customHeight="1" spans="1:55">
      <c r="A29" s="59"/>
      <c r="B29" s="77">
        <f>Scores!$H$15</f>
        <v>45978</v>
      </c>
      <c r="C29" s="78">
        <v>3</v>
      </c>
      <c r="D29" s="79" t="str">
        <f ca="1">IF(Scores!$I$1&gt;=$C29,IF(E$40,IF(OFFSET($E$40,0,(E29-1)*7),0,IF(ISNUMBER(OFFSET($H$24,0,(E29-1)*7)),ROUND(OFFSET($H$24,0,(E29-1)*7),0),0)),OFFSET(Scores!$F$28,D$25-1,$C29-1)),"")</f>
        <v/>
      </c>
      <c r="E29" s="80">
        <v>4</v>
      </c>
      <c r="F29" s="81" t="str">
        <f ca="1" t="shared" si="18"/>
        <v/>
      </c>
      <c r="G29" s="82" t="str">
        <f ca="1" t="shared" si="19"/>
        <v/>
      </c>
      <c r="H29" s="82" t="str">
        <f ca="1" t="shared" si="20"/>
        <v/>
      </c>
      <c r="I29" s="113" t="str">
        <f ca="1">IF(H29="","",SUM(H$27:H29))</f>
        <v/>
      </c>
      <c r="J29" s="114"/>
      <c r="K29" s="79" t="str">
        <f ca="1">IF(Scores!$I$1&gt;=$C29,IF(L$40,IF(OFFSET($E$40,0,(L29-1)*7),0,IF(ISNUMBER(OFFSET($H$24,0,(L29-1)*7)),ROUND(OFFSET($H$24,0,(L29-1)*7),0),0)),OFFSET(Scores!$F$28,K$25-1,$C29-1)),"")</f>
        <v/>
      </c>
      <c r="L29" s="80">
        <v>5</v>
      </c>
      <c r="M29" s="81" t="str">
        <f ca="1" t="shared" si="21"/>
        <v/>
      </c>
      <c r="N29" s="82" t="str">
        <f ca="1" t="shared" si="22"/>
        <v/>
      </c>
      <c r="O29" s="82" t="str">
        <f ca="1" t="shared" si="23"/>
        <v/>
      </c>
      <c r="P29" s="113" t="str">
        <f ca="1">IF(O29="","",SUM(O$27:O29))</f>
        <v/>
      </c>
      <c r="Q29" s="114"/>
      <c r="R29" s="79" t="str">
        <f ca="1">IF(Scores!$I$1&gt;=$C29,IF(S$40,IF(OFFSET($E$40,0,(S29-1)*7),0,IF(ISNUMBER(OFFSET($H$24,0,(S29-1)*7)),ROUND(OFFSET($H$24,0,(S29-1)*7),0),0)),OFFSET(Scores!$F$28,R$25-1,$C29-1)),"")</f>
        <v/>
      </c>
      <c r="S29" s="80">
        <v>6</v>
      </c>
      <c r="T29" s="81" t="str">
        <f ca="1" t="shared" si="24"/>
        <v/>
      </c>
      <c r="U29" s="82" t="str">
        <f ca="1" t="shared" si="25"/>
        <v/>
      </c>
      <c r="V29" s="82" t="str">
        <f ca="1" t="shared" si="26"/>
        <v/>
      </c>
      <c r="W29" s="113" t="str">
        <f ca="1">IF(V29="","",SUM(V$27:V29))</f>
        <v/>
      </c>
      <c r="X29" s="114"/>
      <c r="Y29" s="79" t="str">
        <f ca="1">IF(Scores!$I$1&gt;=$C29,IF(Z$40,IF(OFFSET($E$40,0,(Z29-1)*7),0,IF(ISNUMBER(OFFSET($H$24,0,(Z29-1)*7)),ROUND(OFFSET($H$24,0,(Z29-1)*7),0),0)),OFFSET(Scores!$F$28,Y$25-1,$C29-1)),"")</f>
        <v/>
      </c>
      <c r="Z29" s="80">
        <v>1</v>
      </c>
      <c r="AA29" s="81" t="str">
        <f ca="1" t="shared" si="27"/>
        <v/>
      </c>
      <c r="AB29" s="82" t="str">
        <f ca="1" t="shared" si="28"/>
        <v/>
      </c>
      <c r="AC29" s="82" t="str">
        <f ca="1" t="shared" si="29"/>
        <v/>
      </c>
      <c r="AD29" s="113" t="str">
        <f ca="1">IF(AC29="","",SUM(AC$27:AC29))</f>
        <v/>
      </c>
      <c r="AE29" s="114"/>
      <c r="AF29" s="79" t="str">
        <f ca="1">IF(Scores!$I$1&gt;=$C29,IF(AG$40,IF(OFFSET($E$40,0,(AG29-1)*7),0,IF(ISNUMBER(OFFSET($H$24,0,(AG29-1)*7)),ROUND(OFFSET($H$24,0,(AG29-1)*7),0),0)),OFFSET(Scores!$F$28,AF$25-1,$C29-1)),"")</f>
        <v/>
      </c>
      <c r="AG29" s="80">
        <v>2</v>
      </c>
      <c r="AH29" s="81" t="str">
        <f ca="1" t="shared" si="30"/>
        <v/>
      </c>
      <c r="AI29" s="82" t="str">
        <f ca="1" t="shared" si="31"/>
        <v/>
      </c>
      <c r="AJ29" s="82" t="str">
        <f ca="1" t="shared" si="32"/>
        <v/>
      </c>
      <c r="AK29" s="113" t="str">
        <f ca="1">IF(AJ29="","",SUM(AJ$27:AJ29))</f>
        <v/>
      </c>
      <c r="AL29" s="122"/>
      <c r="AM29" s="79" t="str">
        <f ca="1">IF(Scores!$I$1&gt;=$C29,IF(AN$40,IF(OFFSET($E$40,0,(AN29-1)*7),0,IF(ISNUMBER(OFFSET($H$24,0,(AN29-1)*7)),ROUND(OFFSET($H$24,0,(AN29-1)*7),0),0)),OFFSET(Scores!$F$28,AM$25-1,$C29-1)),"")</f>
        <v/>
      </c>
      <c r="AN29" s="80">
        <v>3</v>
      </c>
      <c r="AO29" s="81" t="str">
        <f ca="1" t="shared" si="33"/>
        <v/>
      </c>
      <c r="AP29" s="82" t="str">
        <f ca="1" t="shared" si="34"/>
        <v/>
      </c>
      <c r="AQ29" s="82" t="str">
        <f ca="1" t="shared" si="35"/>
        <v/>
      </c>
      <c r="AR29" s="113" t="str">
        <f ca="1">IF(AQ29="","",SUM(AQ$27:AQ29))</f>
        <v/>
      </c>
      <c r="AS29" s="126"/>
      <c r="AT29" s="1"/>
      <c r="AU29" s="1"/>
      <c r="AV29" s="1"/>
      <c r="AW29" s="1"/>
      <c r="AX29" s="1"/>
      <c r="AY29" s="48"/>
      <c r="AZ29" s="48"/>
      <c r="BA29" s="48"/>
      <c r="BB29" s="48"/>
      <c r="BC29" s="48"/>
    </row>
    <row r="30" ht="12.75" customHeight="1" spans="1:55">
      <c r="A30" s="59"/>
      <c r="B30" s="77">
        <f>Scores!$I$15</f>
        <v>45992</v>
      </c>
      <c r="C30" s="78">
        <v>4</v>
      </c>
      <c r="D30" s="79" t="str">
        <f ca="1">IF(Scores!$I$1&gt;=$C30,IF(E$40,IF(OFFSET($E$40,0,(E30-1)*7),0,IF(ISNUMBER(OFFSET($H$24,0,(E30-1)*7)),ROUND(OFFSET($H$24,0,(E30-1)*7),0),0)),OFFSET(Scores!$F$28,D$25-1,$C30-1)),"")</f>
        <v/>
      </c>
      <c r="E30" s="80">
        <v>5</v>
      </c>
      <c r="F30" s="81" t="str">
        <f ca="1" t="shared" si="18"/>
        <v/>
      </c>
      <c r="G30" s="82" t="str">
        <f ca="1" t="shared" si="19"/>
        <v/>
      </c>
      <c r="H30" s="82" t="str">
        <f ca="1" t="shared" si="20"/>
        <v/>
      </c>
      <c r="I30" s="113" t="str">
        <f ca="1">IF(H30="","",SUM(H$27:H30))</f>
        <v/>
      </c>
      <c r="J30" s="114"/>
      <c r="K30" s="79" t="str">
        <f ca="1">IF(Scores!$I$1&gt;=$C30,IF(L$40,IF(OFFSET($E$40,0,(L30-1)*7),0,IF(ISNUMBER(OFFSET($H$24,0,(L30-1)*7)),ROUND(OFFSET($H$24,0,(L30-1)*7),0),0)),OFFSET(Scores!$F$28,K$25-1,$C30-1)),"")</f>
        <v/>
      </c>
      <c r="L30" s="80">
        <v>6</v>
      </c>
      <c r="M30" s="81" t="str">
        <f ca="1" t="shared" si="21"/>
        <v/>
      </c>
      <c r="N30" s="82" t="str">
        <f ca="1" t="shared" si="22"/>
        <v/>
      </c>
      <c r="O30" s="82" t="str">
        <f ca="1" t="shared" si="23"/>
        <v/>
      </c>
      <c r="P30" s="113" t="str">
        <f ca="1">IF(O30="","",SUM(O$27:O30))</f>
        <v/>
      </c>
      <c r="Q30" s="114"/>
      <c r="R30" s="79" t="str">
        <f ca="1">IF(Scores!$I$1&gt;=$C30,IF(S$40,IF(OFFSET($E$40,0,(S30-1)*7),0,IF(ISNUMBER(OFFSET($H$24,0,(S30-1)*7)),ROUND(OFFSET($H$24,0,(S30-1)*7),0),0)),OFFSET(Scores!$F$28,R$25-1,$C30-1)),"")</f>
        <v/>
      </c>
      <c r="S30" s="80">
        <v>4</v>
      </c>
      <c r="T30" s="81" t="str">
        <f ca="1" t="shared" si="24"/>
        <v/>
      </c>
      <c r="U30" s="82" t="str">
        <f ca="1" t="shared" si="25"/>
        <v/>
      </c>
      <c r="V30" s="82" t="str">
        <f ca="1" t="shared" si="26"/>
        <v/>
      </c>
      <c r="W30" s="113" t="str">
        <f ca="1">IF(V30="","",SUM(V$27:V30))</f>
        <v/>
      </c>
      <c r="X30" s="114"/>
      <c r="Y30" s="79" t="str">
        <f ca="1">IF(Scores!$I$1&gt;=$C30,IF(Z$40,IF(OFFSET($E$40,0,(Z30-1)*7),0,IF(ISNUMBER(OFFSET($H$24,0,(Z30-1)*7)),ROUND(OFFSET($H$24,0,(Z30-1)*7),0),0)),OFFSET(Scores!$F$28,Y$25-1,$C30-1)),"")</f>
        <v/>
      </c>
      <c r="Z30" s="80">
        <v>3</v>
      </c>
      <c r="AA30" s="81" t="str">
        <f ca="1" t="shared" si="27"/>
        <v/>
      </c>
      <c r="AB30" s="82" t="str">
        <f ca="1" t="shared" si="28"/>
        <v/>
      </c>
      <c r="AC30" s="82" t="str">
        <f ca="1" t="shared" si="29"/>
        <v/>
      </c>
      <c r="AD30" s="113" t="str">
        <f ca="1">IF(AC30="","",SUM(AC$27:AC30))</f>
        <v/>
      </c>
      <c r="AE30" s="114"/>
      <c r="AF30" s="79" t="str">
        <f ca="1">IF(Scores!$I$1&gt;=$C30,IF(AG$40,IF(OFFSET($E$40,0,(AG30-1)*7),0,IF(ISNUMBER(OFFSET($H$24,0,(AG30-1)*7)),ROUND(OFFSET($H$24,0,(AG30-1)*7),0),0)),OFFSET(Scores!$F$28,AF$25-1,$C30-1)),"")</f>
        <v/>
      </c>
      <c r="AG30" s="80">
        <v>1</v>
      </c>
      <c r="AH30" s="81" t="str">
        <f ca="1" t="shared" si="30"/>
        <v/>
      </c>
      <c r="AI30" s="82" t="str">
        <f ca="1" t="shared" si="31"/>
        <v/>
      </c>
      <c r="AJ30" s="82" t="str">
        <f ca="1" t="shared" si="32"/>
        <v/>
      </c>
      <c r="AK30" s="113" t="str">
        <f ca="1">IF(AJ30="","",SUM(AJ$27:AJ30))</f>
        <v/>
      </c>
      <c r="AL30" s="122"/>
      <c r="AM30" s="79" t="str">
        <f ca="1">IF(Scores!$I$1&gt;=$C30,IF(AN$40,IF(OFFSET($E$40,0,(AN30-1)*7),0,IF(ISNUMBER(OFFSET($H$24,0,(AN30-1)*7)),ROUND(OFFSET($H$24,0,(AN30-1)*7),0),0)),OFFSET(Scores!$F$28,AM$25-1,$C30-1)),"")</f>
        <v/>
      </c>
      <c r="AN30" s="80">
        <v>2</v>
      </c>
      <c r="AO30" s="81" t="str">
        <f ca="1" t="shared" si="33"/>
        <v/>
      </c>
      <c r="AP30" s="82" t="str">
        <f ca="1" t="shared" si="34"/>
        <v/>
      </c>
      <c r="AQ30" s="82" t="str">
        <f ca="1" t="shared" si="35"/>
        <v/>
      </c>
      <c r="AR30" s="113" t="str">
        <f ca="1">IF(AQ30="","",SUM(AQ$27:AQ30))</f>
        <v/>
      </c>
      <c r="AS30" s="126"/>
      <c r="AT30" s="1"/>
      <c r="AU30" s="1"/>
      <c r="AV30" s="1"/>
      <c r="AW30" s="1"/>
      <c r="AX30" s="1"/>
      <c r="AY30" s="48"/>
      <c r="AZ30" s="48"/>
      <c r="BA30" s="48"/>
      <c r="BB30" s="48"/>
      <c r="BC30" s="48"/>
    </row>
    <row r="31" ht="12.75" customHeight="1" spans="1:55">
      <c r="A31" s="59"/>
      <c r="B31" s="77">
        <f>Scores!$J$15</f>
        <v>46006</v>
      </c>
      <c r="C31" s="78">
        <v>5</v>
      </c>
      <c r="D31" s="79" t="str">
        <f ca="1">IF(Scores!$I$1&gt;=$C31,IF(E$40,IF(OFFSET($E$40,0,(E31-1)*7),0,IF(ISNUMBER(OFFSET($H$24,0,(E31-1)*7)),ROUND(OFFSET($H$24,0,(E31-1)*7),0),0)),OFFSET(Scores!$F$28,D$25-1,$C31-1)),"")</f>
        <v/>
      </c>
      <c r="E31" s="80">
        <v>6</v>
      </c>
      <c r="F31" s="81" t="str">
        <f ca="1" t="shared" si="18"/>
        <v/>
      </c>
      <c r="G31" s="82" t="str">
        <f ca="1" t="shared" si="19"/>
        <v/>
      </c>
      <c r="H31" s="82" t="str">
        <f ca="1" t="shared" si="20"/>
        <v/>
      </c>
      <c r="I31" s="113" t="str">
        <f ca="1">IF(H31="","",SUM(H$27:H31))</f>
        <v/>
      </c>
      <c r="J31" s="114"/>
      <c r="K31" s="79" t="str">
        <f ca="1">IF(Scores!$I$1&gt;=$C31,IF(L$40,IF(OFFSET($E$40,0,(L31-1)*7),0,IF(ISNUMBER(OFFSET($H$24,0,(L31-1)*7)),ROUND(OFFSET($H$24,0,(L31-1)*7),0),0)),OFFSET(Scores!$F$28,K$25-1,$C31-1)),"")</f>
        <v/>
      </c>
      <c r="L31" s="80">
        <v>3</v>
      </c>
      <c r="M31" s="81" t="str">
        <f ca="1" t="shared" si="21"/>
        <v/>
      </c>
      <c r="N31" s="82" t="str">
        <f ca="1" t="shared" si="22"/>
        <v/>
      </c>
      <c r="O31" s="82" t="str">
        <f ca="1" t="shared" si="23"/>
        <v/>
      </c>
      <c r="P31" s="113" t="str">
        <f ca="1">IF(O31="","",SUM(O$27:O31))</f>
        <v/>
      </c>
      <c r="Q31" s="114"/>
      <c r="R31" s="79" t="str">
        <f ca="1">IF(Scores!$I$1&gt;=$C31,IF(S$40,IF(OFFSET($E$40,0,(S31-1)*7),0,IF(ISNUMBER(OFFSET($H$24,0,(S31-1)*7)),ROUND(OFFSET($H$24,0,(S31-1)*7),0),0)),OFFSET(Scores!$F$28,R$25-1,$C31-1)),"")</f>
        <v/>
      </c>
      <c r="S31" s="80">
        <v>2</v>
      </c>
      <c r="T31" s="81" t="str">
        <f ca="1" t="shared" si="24"/>
        <v/>
      </c>
      <c r="U31" s="82" t="str">
        <f ca="1" t="shared" si="25"/>
        <v/>
      </c>
      <c r="V31" s="82" t="str">
        <f ca="1" t="shared" si="26"/>
        <v/>
      </c>
      <c r="W31" s="113" t="str">
        <f ca="1">IF(V31="","",SUM(V$27:V31))</f>
        <v/>
      </c>
      <c r="X31" s="114"/>
      <c r="Y31" s="79" t="str">
        <f ca="1">IF(Scores!$I$1&gt;=$C31,IF(Z$40,IF(OFFSET($E$40,0,(Z31-1)*7),0,IF(ISNUMBER(OFFSET($H$24,0,(Z31-1)*7)),ROUND(OFFSET($H$24,0,(Z31-1)*7),0),0)),OFFSET(Scores!$F$28,Y$25-1,$C31-1)),"")</f>
        <v/>
      </c>
      <c r="Z31" s="80">
        <v>5</v>
      </c>
      <c r="AA31" s="81" t="str">
        <f ca="1" t="shared" si="27"/>
        <v/>
      </c>
      <c r="AB31" s="82" t="str">
        <f ca="1" t="shared" si="28"/>
        <v/>
      </c>
      <c r="AC31" s="82" t="str">
        <f ca="1" t="shared" si="29"/>
        <v/>
      </c>
      <c r="AD31" s="113" t="str">
        <f ca="1">IF(AC31="","",SUM(AC$27:AC31))</f>
        <v/>
      </c>
      <c r="AE31" s="114"/>
      <c r="AF31" s="79" t="str">
        <f ca="1">IF(Scores!$I$1&gt;=$C31,IF(AG$40,IF(OFFSET($E$40,0,(AG31-1)*7),0,IF(ISNUMBER(OFFSET($H$24,0,(AG31-1)*7)),ROUND(OFFSET($H$24,0,(AG31-1)*7),0),0)),OFFSET(Scores!$F$28,AF$25-1,$C31-1)),"")</f>
        <v/>
      </c>
      <c r="AG31" s="80">
        <v>4</v>
      </c>
      <c r="AH31" s="81" t="str">
        <f ca="1" t="shared" si="30"/>
        <v/>
      </c>
      <c r="AI31" s="82" t="str">
        <f ca="1" t="shared" si="31"/>
        <v/>
      </c>
      <c r="AJ31" s="82" t="str">
        <f ca="1" t="shared" si="32"/>
        <v/>
      </c>
      <c r="AK31" s="113" t="str">
        <f ca="1">IF(AJ31="","",SUM(AJ$27:AJ31))</f>
        <v/>
      </c>
      <c r="AL31" s="122"/>
      <c r="AM31" s="79" t="str">
        <f ca="1">IF(Scores!$I$1&gt;=$C31,IF(AN$40,IF(OFFSET($E$40,0,(AN31-1)*7),0,IF(ISNUMBER(OFFSET($H$24,0,(AN31-1)*7)),ROUND(OFFSET($H$24,0,(AN31-1)*7),0),0)),OFFSET(Scores!$F$28,AM$25-1,$C31-1)),"")</f>
        <v/>
      </c>
      <c r="AN31" s="80">
        <v>1</v>
      </c>
      <c r="AO31" s="81" t="str">
        <f ca="1" t="shared" si="33"/>
        <v/>
      </c>
      <c r="AP31" s="82" t="str">
        <f ca="1" t="shared" si="34"/>
        <v/>
      </c>
      <c r="AQ31" s="82" t="str">
        <f ca="1" t="shared" si="35"/>
        <v/>
      </c>
      <c r="AR31" s="113" t="str">
        <f ca="1">IF(AQ31="","",SUM(AQ$27:AQ31))</f>
        <v/>
      </c>
      <c r="AS31" s="126"/>
      <c r="AT31" s="1"/>
      <c r="AU31" s="1"/>
      <c r="AV31" s="1"/>
      <c r="AW31" s="1"/>
      <c r="AX31" s="1"/>
      <c r="AY31" s="48"/>
      <c r="AZ31" s="48"/>
      <c r="BA31" s="48"/>
      <c r="BB31" s="48"/>
      <c r="BC31" s="48"/>
    </row>
    <row r="32" ht="12.75" customHeight="1" spans="1:55">
      <c r="A32" s="59"/>
      <c r="B32" s="77">
        <f>Scores!$K$15</f>
        <v>46027</v>
      </c>
      <c r="C32" s="78">
        <v>6</v>
      </c>
      <c r="D32" s="79" t="str">
        <f ca="1">IF(Scores!$I$1&gt;=$C32,IF(E$40,IF(OFFSET($E$40,0,(E32-1)*7),0,IF(ISNUMBER(OFFSET($H$24,0,(E32-1)*7)),ROUND(OFFSET($H$24,0,(E32-1)*7),0),0)),OFFSET(Scores!$F$28,D$25-1,$C32-1)),"")</f>
        <v/>
      </c>
      <c r="E32" s="80">
        <v>2</v>
      </c>
      <c r="F32" s="81" t="str">
        <f ca="1" t="shared" si="18"/>
        <v/>
      </c>
      <c r="G32" s="82" t="str">
        <f ca="1" t="shared" si="19"/>
        <v/>
      </c>
      <c r="H32" s="82" t="str">
        <f ca="1" t="shared" si="20"/>
        <v/>
      </c>
      <c r="I32" s="113" t="str">
        <f ca="1">IF(H32="","",SUM(H$27:H32))</f>
        <v/>
      </c>
      <c r="J32" s="114"/>
      <c r="K32" s="79" t="str">
        <f ca="1">IF(Scores!$I$1&gt;=$C32,IF(L$40,IF(OFFSET($E$40,0,(L32-1)*7),0,IF(ISNUMBER(OFFSET($H$24,0,(L32-1)*7)),ROUND(OFFSET($H$24,0,(L32-1)*7),0),0)),OFFSET(Scores!$F$28,K$25-1,$C32-1)),"")</f>
        <v/>
      </c>
      <c r="L32" s="80">
        <v>1</v>
      </c>
      <c r="M32" s="81" t="str">
        <f ca="1" t="shared" si="21"/>
        <v/>
      </c>
      <c r="N32" s="82" t="str">
        <f ca="1" t="shared" si="22"/>
        <v/>
      </c>
      <c r="O32" s="82" t="str">
        <f ca="1" t="shared" si="23"/>
        <v/>
      </c>
      <c r="P32" s="113" t="str">
        <f ca="1">IF(O32="","",SUM(O$27:O32))</f>
        <v/>
      </c>
      <c r="Q32" s="114"/>
      <c r="R32" s="79" t="str">
        <f ca="1">IF(Scores!$I$1&gt;=$C32,IF(S$40,IF(OFFSET($E$40,0,(S32-1)*7),0,IF(ISNUMBER(OFFSET($H$24,0,(S32-1)*7)),ROUND(OFFSET($H$24,0,(S32-1)*7),0),0)),OFFSET(Scores!$F$28,R$25-1,$C32-1)),"")</f>
        <v/>
      </c>
      <c r="S32" s="80">
        <v>5</v>
      </c>
      <c r="T32" s="81" t="str">
        <f ca="1" t="shared" si="24"/>
        <v/>
      </c>
      <c r="U32" s="82" t="str">
        <f ca="1" t="shared" si="25"/>
        <v/>
      </c>
      <c r="V32" s="82" t="str">
        <f ca="1" t="shared" si="26"/>
        <v/>
      </c>
      <c r="W32" s="113" t="str">
        <f ca="1">IF(V32="","",SUM(V$27:V32))</f>
        <v/>
      </c>
      <c r="X32" s="114"/>
      <c r="Y32" s="79" t="str">
        <f ca="1">IF(Scores!$I$1&gt;=$C32,IF(Z$40,IF(OFFSET($E$40,0,(Z32-1)*7),0,IF(ISNUMBER(OFFSET($H$24,0,(Z32-1)*7)),ROUND(OFFSET($H$24,0,(Z32-1)*7),0),0)),OFFSET(Scores!$F$28,Y$25-1,$C32-1)),"")</f>
        <v/>
      </c>
      <c r="Z32" s="80">
        <v>6</v>
      </c>
      <c r="AA32" s="81" t="str">
        <f ca="1" t="shared" si="27"/>
        <v/>
      </c>
      <c r="AB32" s="82" t="str">
        <f ca="1" t="shared" si="28"/>
        <v/>
      </c>
      <c r="AC32" s="82" t="str">
        <f ca="1" t="shared" si="29"/>
        <v/>
      </c>
      <c r="AD32" s="113" t="str">
        <f ca="1">IF(AC32="","",SUM(AC$27:AC32))</f>
        <v/>
      </c>
      <c r="AE32" s="114"/>
      <c r="AF32" s="79" t="str">
        <f ca="1">IF(Scores!$I$1&gt;=$C32,IF(AG$40,IF(OFFSET($E$40,0,(AG32-1)*7),0,IF(ISNUMBER(OFFSET($H$24,0,(AG32-1)*7)),ROUND(OFFSET($H$24,0,(AG32-1)*7),0),0)),OFFSET(Scores!$F$28,AF$25-1,$C32-1)),"")</f>
        <v/>
      </c>
      <c r="AG32" s="80">
        <v>3</v>
      </c>
      <c r="AH32" s="81" t="str">
        <f ca="1" t="shared" si="30"/>
        <v/>
      </c>
      <c r="AI32" s="82" t="str">
        <f ca="1" t="shared" si="31"/>
        <v/>
      </c>
      <c r="AJ32" s="82" t="str">
        <f ca="1" t="shared" si="32"/>
        <v/>
      </c>
      <c r="AK32" s="113" t="str">
        <f ca="1">IF(AJ32="","",SUM(AJ$27:AJ32))</f>
        <v/>
      </c>
      <c r="AL32" s="122"/>
      <c r="AM32" s="79" t="str">
        <f ca="1">IF(Scores!$I$1&gt;=$C32,IF(AN$40,IF(OFFSET($E$40,0,(AN32-1)*7),0,IF(ISNUMBER(OFFSET($H$24,0,(AN32-1)*7)),ROUND(OFFSET($H$24,0,(AN32-1)*7),0),0)),OFFSET(Scores!$F$28,AM$25-1,$C32-1)),"")</f>
        <v/>
      </c>
      <c r="AN32" s="80">
        <v>4</v>
      </c>
      <c r="AO32" s="81" t="str">
        <f ca="1" t="shared" si="33"/>
        <v/>
      </c>
      <c r="AP32" s="82" t="str">
        <f ca="1" t="shared" si="34"/>
        <v/>
      </c>
      <c r="AQ32" s="82" t="str">
        <f ca="1" t="shared" si="35"/>
        <v/>
      </c>
      <c r="AR32" s="113" t="str">
        <f ca="1">IF(AQ32="","",SUM(AQ$27:AQ32))</f>
        <v/>
      </c>
      <c r="AS32" s="126"/>
      <c r="AT32" s="1"/>
      <c r="AU32" s="1"/>
      <c r="AV32" s="1"/>
      <c r="AW32" s="1"/>
      <c r="AX32" s="1"/>
      <c r="AY32" s="48"/>
      <c r="AZ32" s="48"/>
      <c r="BA32" s="48"/>
      <c r="BB32" s="48"/>
      <c r="BC32" s="48"/>
    </row>
    <row r="33" ht="12.75" customHeight="1" spans="2:55">
      <c r="B33" s="77" t="str">
        <f>Scores!$L$15</f>
        <v>1/219/2026</v>
      </c>
      <c r="C33" s="78">
        <v>7</v>
      </c>
      <c r="D33" s="79" t="str">
        <f ca="1">IF(Scores!$I$1&gt;=$C33,IF(E$40,IF(OFFSET($E$40,0,(E33-1)*7),0,IF(ISNUMBER(OFFSET($H$24,0,(E33-1)*7)),ROUND(OFFSET($H$24,0,(E33-1)*7),0),0)),OFFSET(Scores!$F$28,D$25-1,$C33-1)),"")</f>
        <v/>
      </c>
      <c r="E33" s="80">
        <v>3</v>
      </c>
      <c r="F33" s="81" t="str">
        <f ca="1" t="shared" si="18"/>
        <v/>
      </c>
      <c r="G33" s="82" t="str">
        <f ca="1" t="shared" si="19"/>
        <v/>
      </c>
      <c r="H33" s="82" t="str">
        <f ca="1" t="shared" si="20"/>
        <v/>
      </c>
      <c r="I33" s="113" t="str">
        <f ca="1">IF(H33="","",SUM(H$27:H33))</f>
        <v/>
      </c>
      <c r="J33" s="114"/>
      <c r="K33" s="79" t="str">
        <f ca="1">IF(Scores!$I$1&gt;=$C33,IF(L$40,IF(OFFSET($E$40,0,(L33-1)*7),0,IF(ISNUMBER(OFFSET($H$24,0,(L33-1)*7)),ROUND(OFFSET($H$24,0,(L33-1)*7),0),0)),OFFSET(Scores!$F$28,K$25-1,$C33-1)),"")</f>
        <v/>
      </c>
      <c r="L33" s="80">
        <v>4</v>
      </c>
      <c r="M33" s="81" t="str">
        <f ca="1" t="shared" si="21"/>
        <v/>
      </c>
      <c r="N33" s="82" t="str">
        <f ca="1" t="shared" si="22"/>
        <v/>
      </c>
      <c r="O33" s="82" t="str">
        <f ca="1" t="shared" si="23"/>
        <v/>
      </c>
      <c r="P33" s="113" t="str">
        <f ca="1">IF(O33="","",SUM(O$27:O33))</f>
        <v/>
      </c>
      <c r="Q33" s="114"/>
      <c r="R33" s="79" t="str">
        <f ca="1">IF(Scores!$I$1&gt;=$C33,IF(S$40,IF(OFFSET($E$40,0,(S33-1)*7),0,IF(ISNUMBER(OFFSET($H$24,0,(S33-1)*7)),ROUND(OFFSET($H$24,0,(S33-1)*7),0),0)),OFFSET(Scores!$F$28,R$25-1,$C33-1)),"")</f>
        <v/>
      </c>
      <c r="S33" s="80">
        <v>1</v>
      </c>
      <c r="T33" s="81" t="str">
        <f ca="1" t="shared" si="24"/>
        <v/>
      </c>
      <c r="U33" s="82" t="str">
        <f ca="1" t="shared" si="25"/>
        <v/>
      </c>
      <c r="V33" s="82" t="str">
        <f ca="1" t="shared" si="26"/>
        <v/>
      </c>
      <c r="W33" s="113" t="str">
        <f ca="1">IF(V33="","",SUM(V$27:V33))</f>
        <v/>
      </c>
      <c r="X33" s="114"/>
      <c r="Y33" s="79" t="str">
        <f ca="1">IF(Scores!$I$1&gt;=$C33,IF(Z$40,IF(OFFSET($E$40,0,(Z33-1)*7),0,IF(ISNUMBER(OFFSET($H$24,0,(Z33-1)*7)),ROUND(OFFSET($H$24,0,(Z33-1)*7),0),0)),OFFSET(Scores!$F$28,Y$25-1,$C33-1)),"")</f>
        <v/>
      </c>
      <c r="Z33" s="80">
        <v>2</v>
      </c>
      <c r="AA33" s="81" t="str">
        <f ca="1" t="shared" si="27"/>
        <v/>
      </c>
      <c r="AB33" s="82" t="str">
        <f ca="1" t="shared" si="28"/>
        <v/>
      </c>
      <c r="AC33" s="82" t="str">
        <f ca="1" t="shared" si="29"/>
        <v/>
      </c>
      <c r="AD33" s="113" t="str">
        <f ca="1">IF(AC33="","",SUM(AC$27:AC33))</f>
        <v/>
      </c>
      <c r="AE33" s="114"/>
      <c r="AF33" s="79" t="str">
        <f ca="1">IF(Scores!$I$1&gt;=$C33,IF(AG$40,IF(OFFSET($E$40,0,(AG33-1)*7),0,IF(ISNUMBER(OFFSET($H$24,0,(AG33-1)*7)),ROUND(OFFSET($H$24,0,(AG33-1)*7),0),0)),OFFSET(Scores!$F$28,AF$25-1,$C33-1)),"")</f>
        <v/>
      </c>
      <c r="AG33" s="80">
        <v>6</v>
      </c>
      <c r="AH33" s="81" t="str">
        <f ca="1" t="shared" si="30"/>
        <v/>
      </c>
      <c r="AI33" s="82" t="str">
        <f ca="1" t="shared" si="31"/>
        <v/>
      </c>
      <c r="AJ33" s="82" t="str">
        <f ca="1" t="shared" si="32"/>
        <v/>
      </c>
      <c r="AK33" s="113" t="str">
        <f ca="1">IF(AJ33="","",SUM(AJ$27:AJ33))</f>
        <v/>
      </c>
      <c r="AL33" s="122"/>
      <c r="AM33" s="79" t="str">
        <f ca="1">IF(Scores!$I$1&gt;=$C33,IF(AN$40,IF(OFFSET($E$40,0,(AN33-1)*7),0,IF(ISNUMBER(OFFSET($H$24,0,(AN33-1)*7)),ROUND(OFFSET($H$24,0,(AN33-1)*7),0),0)),OFFSET(Scores!$F$28,AM$25-1,$C33-1)),"")</f>
        <v/>
      </c>
      <c r="AN33" s="80">
        <v>5</v>
      </c>
      <c r="AO33" s="81" t="str">
        <f ca="1" t="shared" si="33"/>
        <v/>
      </c>
      <c r="AP33" s="82" t="str">
        <f ca="1" t="shared" si="34"/>
        <v/>
      </c>
      <c r="AQ33" s="82" t="str">
        <f ca="1" t="shared" si="35"/>
        <v/>
      </c>
      <c r="AR33" s="113" t="str">
        <f ca="1">IF(AQ33="","",SUM(AQ$27:AQ33))</f>
        <v/>
      </c>
      <c r="AS33" s="126"/>
      <c r="AT33" s="1"/>
      <c r="AU33" s="1"/>
      <c r="AV33" s="1"/>
      <c r="AW33" s="1"/>
      <c r="AX33" s="1"/>
      <c r="AY33" s="48"/>
      <c r="AZ33" s="48"/>
      <c r="BA33" s="48"/>
      <c r="BB33" s="48"/>
      <c r="BC33" s="48"/>
    </row>
    <row r="34" ht="12.75" customHeight="1" spans="2:55">
      <c r="B34" s="77">
        <f>Scores!$M$15</f>
        <v>46055</v>
      </c>
      <c r="C34" s="78">
        <v>8</v>
      </c>
      <c r="D34" s="79" t="str">
        <f ca="1">IF(Scores!$I$1&gt;=$C34,IF(E$40,IF(OFFSET($E$40,0,(E34-1)*7),0,IF(ISNUMBER(OFFSET($H$24,0,(E34-1)*7)),ROUND(OFFSET($H$24,0,(E34-1)*7),0),0)),OFFSET(Scores!$F$28,D$25-1,$C34-1)),"")</f>
        <v/>
      </c>
      <c r="E34" s="80">
        <v>4</v>
      </c>
      <c r="F34" s="81" t="str">
        <f ca="1" t="shared" si="18"/>
        <v/>
      </c>
      <c r="G34" s="82" t="str">
        <f ca="1" t="shared" si="19"/>
        <v/>
      </c>
      <c r="H34" s="82" t="str">
        <f ca="1" t="shared" si="20"/>
        <v/>
      </c>
      <c r="I34" s="113" t="str">
        <f ca="1">IF(H34="","",SUM(H$27:H34))</f>
        <v/>
      </c>
      <c r="J34" s="114"/>
      <c r="K34" s="79" t="str">
        <f ca="1">IF(Scores!$I$1&gt;=$C34,IF(L$40,IF(OFFSET($E$40,0,(L34-1)*7),0,IF(ISNUMBER(OFFSET($H$24,0,(L34-1)*7)),ROUND(OFFSET($H$24,0,(L34-1)*7),0),0)),OFFSET(Scores!$F$28,K$25-1,$C34-1)),"")</f>
        <v/>
      </c>
      <c r="L34" s="80">
        <v>5</v>
      </c>
      <c r="M34" s="81" t="str">
        <f ca="1" t="shared" si="21"/>
        <v/>
      </c>
      <c r="N34" s="82" t="str">
        <f ca="1" t="shared" si="22"/>
        <v/>
      </c>
      <c r="O34" s="82" t="str">
        <f ca="1" t="shared" si="23"/>
        <v/>
      </c>
      <c r="P34" s="113" t="str">
        <f ca="1">IF(O34="","",SUM(O$27:O34))</f>
        <v/>
      </c>
      <c r="Q34" s="114"/>
      <c r="R34" s="79" t="str">
        <f ca="1">IF(Scores!$I$1&gt;=$C34,IF(S$40,IF(OFFSET($E$40,0,(S34-1)*7),0,IF(ISNUMBER(OFFSET($H$24,0,(S34-1)*7)),ROUND(OFFSET($H$24,0,(S34-1)*7),0),0)),OFFSET(Scores!$F$28,R$25-1,$C34-1)),"")</f>
        <v/>
      </c>
      <c r="S34" s="80">
        <v>6</v>
      </c>
      <c r="T34" s="81" t="str">
        <f ca="1" t="shared" si="24"/>
        <v/>
      </c>
      <c r="U34" s="82" t="str">
        <f ca="1" t="shared" si="25"/>
        <v/>
      </c>
      <c r="V34" s="82" t="str">
        <f ca="1" t="shared" si="26"/>
        <v/>
      </c>
      <c r="W34" s="113" t="str">
        <f ca="1">IF(V34="","",SUM(V$27:V34))</f>
        <v/>
      </c>
      <c r="X34" s="114"/>
      <c r="Y34" s="79" t="str">
        <f ca="1">IF(Scores!$I$1&gt;=$C34,IF(Z$40,IF(OFFSET($E$40,0,(Z34-1)*7),0,IF(ISNUMBER(OFFSET($H$24,0,(Z34-1)*7)),ROUND(OFFSET($H$24,0,(Z34-1)*7),0),0)),OFFSET(Scores!$F$28,Y$25-1,$C34-1)),"")</f>
        <v/>
      </c>
      <c r="Z34" s="80">
        <v>1</v>
      </c>
      <c r="AA34" s="81" t="str">
        <f ca="1" t="shared" si="27"/>
        <v/>
      </c>
      <c r="AB34" s="82" t="str">
        <f ca="1" t="shared" si="28"/>
        <v/>
      </c>
      <c r="AC34" s="82" t="str">
        <f ca="1" t="shared" si="29"/>
        <v/>
      </c>
      <c r="AD34" s="113" t="str">
        <f ca="1">IF(AC34="","",SUM(AC$27:AC34))</f>
        <v/>
      </c>
      <c r="AE34" s="114"/>
      <c r="AF34" s="79" t="str">
        <f ca="1">IF(Scores!$I$1&gt;=$C34,IF(AG$40,IF(OFFSET($E$40,0,(AG34-1)*7),0,IF(ISNUMBER(OFFSET($H$24,0,(AG34-1)*7)),ROUND(OFFSET($H$24,0,(AG34-1)*7),0),0)),OFFSET(Scores!$F$28,AF$25-1,$C34-1)),"")</f>
        <v/>
      </c>
      <c r="AG34" s="80">
        <v>2</v>
      </c>
      <c r="AH34" s="81" t="str">
        <f ca="1" t="shared" si="30"/>
        <v/>
      </c>
      <c r="AI34" s="82" t="str">
        <f ca="1" t="shared" si="31"/>
        <v/>
      </c>
      <c r="AJ34" s="82" t="str">
        <f ca="1" t="shared" si="32"/>
        <v/>
      </c>
      <c r="AK34" s="113" t="str">
        <f ca="1">IF(AJ34="","",SUM(AJ$27:AJ34))</f>
        <v/>
      </c>
      <c r="AL34" s="122"/>
      <c r="AM34" s="79" t="str">
        <f ca="1">IF(Scores!$I$1&gt;=$C34,IF(AN$40,IF(OFFSET($E$40,0,(AN34-1)*7),0,IF(ISNUMBER(OFFSET($H$24,0,(AN34-1)*7)),ROUND(OFFSET($H$24,0,(AN34-1)*7),0),0)),OFFSET(Scores!$F$28,AM$25-1,$C34-1)),"")</f>
        <v/>
      </c>
      <c r="AN34" s="80">
        <v>3</v>
      </c>
      <c r="AO34" s="81" t="str">
        <f ca="1" t="shared" si="33"/>
        <v/>
      </c>
      <c r="AP34" s="82" t="str">
        <f ca="1" t="shared" si="34"/>
        <v/>
      </c>
      <c r="AQ34" s="82" t="str">
        <f ca="1" t="shared" si="35"/>
        <v/>
      </c>
      <c r="AR34" s="113" t="str">
        <f ca="1">IF(AQ34="","",SUM(AQ$27:AQ34))</f>
        <v/>
      </c>
      <c r="AS34" s="126"/>
      <c r="AT34" s="1"/>
      <c r="AU34" s="1"/>
      <c r="AV34" s="1"/>
      <c r="AW34" s="1"/>
      <c r="AX34" s="1"/>
      <c r="AY34" s="48"/>
      <c r="AZ34" s="48"/>
      <c r="BA34" s="48"/>
      <c r="BB34" s="48"/>
      <c r="BC34" s="48"/>
    </row>
    <row r="35" ht="12.75" customHeight="1" spans="2:55">
      <c r="B35" s="77">
        <f>Scores!$N$15</f>
        <v>45704</v>
      </c>
      <c r="C35" s="78">
        <v>9</v>
      </c>
      <c r="D35" s="79" t="str">
        <f ca="1">IF(Scores!$I$1&gt;=$C35,IF(E$40,IF(OFFSET($E$40,0,(E35-1)*7),0,IF(ISNUMBER(OFFSET($H$24,0,(E35-1)*7)),ROUND(OFFSET($H$24,0,(E35-1)*7),0),0)),OFFSET(Scores!$F$28,D$25-1,$C35-1)),"")</f>
        <v/>
      </c>
      <c r="E35" s="80">
        <v>5</v>
      </c>
      <c r="F35" s="81" t="str">
        <f ca="1" t="shared" si="18"/>
        <v/>
      </c>
      <c r="G35" s="82" t="str">
        <f ca="1" t="shared" si="19"/>
        <v/>
      </c>
      <c r="H35" s="82" t="str">
        <f ca="1" t="shared" si="20"/>
        <v/>
      </c>
      <c r="I35" s="113" t="str">
        <f ca="1">IF(H35="","",SUM(H$27:H35))</f>
        <v/>
      </c>
      <c r="J35" s="114"/>
      <c r="K35" s="79" t="str">
        <f ca="1">IF(Scores!$I$1&gt;=$C35,IF(L$40,IF(OFFSET($E$40,0,(L35-1)*7),0,IF(ISNUMBER(OFFSET($H$24,0,(L35-1)*7)),ROUND(OFFSET($H$24,0,(L35-1)*7),0),0)),OFFSET(Scores!$F$28,K$25-1,$C35-1)),"")</f>
        <v/>
      </c>
      <c r="L35" s="80">
        <v>6</v>
      </c>
      <c r="M35" s="81" t="str">
        <f ca="1" t="shared" si="21"/>
        <v/>
      </c>
      <c r="N35" s="82" t="str">
        <f ca="1" t="shared" si="22"/>
        <v/>
      </c>
      <c r="O35" s="82" t="str">
        <f ca="1" t="shared" si="23"/>
        <v/>
      </c>
      <c r="P35" s="113" t="str">
        <f ca="1">IF(O35="","",SUM(O$27:O35))</f>
        <v/>
      </c>
      <c r="Q35" s="114"/>
      <c r="R35" s="79" t="str">
        <f ca="1">IF(Scores!$I$1&gt;=$C35,IF(S$40,IF(OFFSET($E$40,0,(S35-1)*7),0,IF(ISNUMBER(OFFSET($H$24,0,(S35-1)*7)),ROUND(OFFSET($H$24,0,(S35-1)*7),0),0)),OFFSET(Scores!$F$28,R$25-1,$C35-1)),"")</f>
        <v/>
      </c>
      <c r="S35" s="80">
        <v>4</v>
      </c>
      <c r="T35" s="81" t="str">
        <f ca="1" t="shared" si="24"/>
        <v/>
      </c>
      <c r="U35" s="82" t="str">
        <f ca="1" t="shared" si="25"/>
        <v/>
      </c>
      <c r="V35" s="82" t="str">
        <f ca="1" t="shared" si="26"/>
        <v/>
      </c>
      <c r="W35" s="113" t="str">
        <f ca="1">IF(V35="","",SUM(V$27:V35))</f>
        <v/>
      </c>
      <c r="X35" s="114"/>
      <c r="Y35" s="79" t="str">
        <f ca="1">IF(Scores!$I$1&gt;=$C35,IF(Z$40,IF(OFFSET($E$40,0,(Z35-1)*7),0,IF(ISNUMBER(OFFSET($H$24,0,(Z35-1)*7)),ROUND(OFFSET($H$24,0,(Z35-1)*7),0),0)),OFFSET(Scores!$F$28,Y$25-1,$C35-1)),"")</f>
        <v/>
      </c>
      <c r="Z35" s="80">
        <v>3</v>
      </c>
      <c r="AA35" s="81" t="str">
        <f ca="1" t="shared" si="27"/>
        <v/>
      </c>
      <c r="AB35" s="82" t="str">
        <f ca="1" t="shared" si="28"/>
        <v/>
      </c>
      <c r="AC35" s="82" t="str">
        <f ca="1" t="shared" si="29"/>
        <v/>
      </c>
      <c r="AD35" s="113" t="str">
        <f ca="1">IF(AC35="","",SUM(AC$27:AC35))</f>
        <v/>
      </c>
      <c r="AE35" s="114"/>
      <c r="AF35" s="79" t="str">
        <f ca="1">IF(Scores!$I$1&gt;=$C35,IF(AG$40,IF(OFFSET($E$40,0,(AG35-1)*7),0,IF(ISNUMBER(OFFSET($H$24,0,(AG35-1)*7)),ROUND(OFFSET($H$24,0,(AG35-1)*7),0),0)),OFFSET(Scores!$F$28,AF$25-1,$C35-1)),"")</f>
        <v/>
      </c>
      <c r="AG35" s="80">
        <v>1</v>
      </c>
      <c r="AH35" s="81" t="str">
        <f ca="1" t="shared" si="30"/>
        <v/>
      </c>
      <c r="AI35" s="82" t="str">
        <f ca="1" t="shared" si="31"/>
        <v/>
      </c>
      <c r="AJ35" s="82" t="str">
        <f ca="1" t="shared" si="32"/>
        <v/>
      </c>
      <c r="AK35" s="113" t="str">
        <f ca="1">IF(AJ35="","",SUM(AJ$27:AJ35))</f>
        <v/>
      </c>
      <c r="AL35" s="122"/>
      <c r="AM35" s="79" t="str">
        <f ca="1">IF(Scores!$I$1&gt;=$C35,IF(AN$40,IF(OFFSET($E$40,0,(AN35-1)*7),0,IF(ISNUMBER(OFFSET($H$24,0,(AN35-1)*7)),ROUND(OFFSET($H$24,0,(AN35-1)*7),0),0)),OFFSET(Scores!$F$28,AM$25-1,$C35-1)),"")</f>
        <v/>
      </c>
      <c r="AN35" s="80">
        <v>2</v>
      </c>
      <c r="AO35" s="81" t="str">
        <f ca="1" t="shared" si="33"/>
        <v/>
      </c>
      <c r="AP35" s="82" t="str">
        <f ca="1" t="shared" si="34"/>
        <v/>
      </c>
      <c r="AQ35" s="82" t="str">
        <f ca="1" t="shared" si="35"/>
        <v/>
      </c>
      <c r="AR35" s="113" t="str">
        <f ca="1">IF(AQ35="","",SUM(AQ$27:AQ35))</f>
        <v/>
      </c>
      <c r="AS35" s="126"/>
      <c r="AT35" s="1"/>
      <c r="AU35" s="1"/>
      <c r="AV35" s="1"/>
      <c r="AW35" s="1"/>
      <c r="AX35" s="1"/>
      <c r="AY35" s="48"/>
      <c r="AZ35" s="48"/>
      <c r="BA35" s="48"/>
      <c r="BB35" s="48"/>
      <c r="BC35" s="48"/>
    </row>
    <row r="36" ht="12.75" customHeight="1" spans="2:55">
      <c r="B36" s="77">
        <f>Scores!$O$15</f>
        <v>46084</v>
      </c>
      <c r="C36" s="78">
        <v>10</v>
      </c>
      <c r="D36" s="79" t="str">
        <f ca="1">IF(Scores!$I$1&gt;=$C36,IF(E$40,IF(OFFSET($E$40,0,(E36-1)*7),0,IF(ISNUMBER(OFFSET($H$24,0,(E36-1)*7)),ROUND(OFFSET($H$24,0,(E36-1)*7),0),0)),OFFSET(Scores!$F$28,D$25-1,$C36-1)),"")</f>
        <v/>
      </c>
      <c r="E36" s="80">
        <v>6</v>
      </c>
      <c r="F36" s="81" t="str">
        <f ca="1" t="shared" si="18"/>
        <v/>
      </c>
      <c r="G36" s="82" t="str">
        <f ca="1" t="shared" si="19"/>
        <v/>
      </c>
      <c r="H36" s="82" t="str">
        <f ca="1" t="shared" si="20"/>
        <v/>
      </c>
      <c r="I36" s="113" t="str">
        <f ca="1">IF(H36="","",SUM(H$27:H36))</f>
        <v/>
      </c>
      <c r="J36" s="114"/>
      <c r="K36" s="79" t="str">
        <f ca="1">IF(Scores!$I$1&gt;=$C36,IF(L$40,IF(OFFSET($E$40,0,(L36-1)*7),0,IF(ISNUMBER(OFFSET($H$24,0,(L36-1)*7)),ROUND(OFFSET($H$24,0,(L36-1)*7),0),0)),OFFSET(Scores!$F$28,K$25-1,$C36-1)),"")</f>
        <v/>
      </c>
      <c r="L36" s="80">
        <v>3</v>
      </c>
      <c r="M36" s="81" t="str">
        <f ca="1" t="shared" si="21"/>
        <v/>
      </c>
      <c r="N36" s="82" t="str">
        <f ca="1" t="shared" si="22"/>
        <v/>
      </c>
      <c r="O36" s="82" t="str">
        <f ca="1" t="shared" si="23"/>
        <v/>
      </c>
      <c r="P36" s="113" t="str">
        <f ca="1">IF(O36="","",SUM(O$27:O36))</f>
        <v/>
      </c>
      <c r="Q36" s="114"/>
      <c r="R36" s="79" t="str">
        <f ca="1">IF(Scores!$I$1&gt;=$C36,IF(S$40,IF(OFFSET($E$40,0,(S36-1)*7),0,IF(ISNUMBER(OFFSET($H$24,0,(S36-1)*7)),ROUND(OFFSET($H$24,0,(S36-1)*7),0),0)),OFFSET(Scores!$F$28,R$25-1,$C36-1)),"")</f>
        <v/>
      </c>
      <c r="S36" s="80">
        <v>2</v>
      </c>
      <c r="T36" s="81" t="str">
        <f ca="1" t="shared" si="24"/>
        <v/>
      </c>
      <c r="U36" s="82" t="str">
        <f ca="1" t="shared" si="25"/>
        <v/>
      </c>
      <c r="V36" s="82" t="str">
        <f ca="1" t="shared" si="26"/>
        <v/>
      </c>
      <c r="W36" s="113" t="str">
        <f ca="1">IF(V36="","",SUM(V$27:V36))</f>
        <v/>
      </c>
      <c r="X36" s="114"/>
      <c r="Y36" s="79" t="str">
        <f ca="1">IF(Scores!$I$1&gt;=$C36,IF(Z$40,IF(OFFSET($E$40,0,(Z36-1)*7),0,IF(ISNUMBER(OFFSET($H$24,0,(Z36-1)*7)),ROUND(OFFSET($H$24,0,(Z36-1)*7),0),0)),OFFSET(Scores!$F$28,Y$25-1,$C36-1)),"")</f>
        <v/>
      </c>
      <c r="Z36" s="80">
        <v>5</v>
      </c>
      <c r="AA36" s="81" t="str">
        <f ca="1" t="shared" si="27"/>
        <v/>
      </c>
      <c r="AB36" s="82" t="str">
        <f ca="1" t="shared" si="28"/>
        <v/>
      </c>
      <c r="AC36" s="82" t="str">
        <f ca="1" t="shared" si="29"/>
        <v/>
      </c>
      <c r="AD36" s="113" t="str">
        <f ca="1">IF(AC36="","",SUM(AC$27:AC36))</f>
        <v/>
      </c>
      <c r="AE36" s="114"/>
      <c r="AF36" s="79" t="str">
        <f ca="1">IF(Scores!$I$1&gt;=$C36,IF(AG$40,IF(OFFSET($E$40,0,(AG36-1)*7),0,IF(ISNUMBER(OFFSET($H$24,0,(AG36-1)*7)),ROUND(OFFSET($H$24,0,(AG36-1)*7),0),0)),OFFSET(Scores!$F$28,AF$25-1,$C36-1)),"")</f>
        <v/>
      </c>
      <c r="AG36" s="80">
        <v>4</v>
      </c>
      <c r="AH36" s="81" t="str">
        <f ca="1" t="shared" si="30"/>
        <v/>
      </c>
      <c r="AI36" s="82" t="str">
        <f ca="1" t="shared" si="31"/>
        <v/>
      </c>
      <c r="AJ36" s="82" t="str">
        <f ca="1" t="shared" si="32"/>
        <v/>
      </c>
      <c r="AK36" s="113" t="str">
        <f ca="1">IF(AJ36="","",SUM(AJ$27:AJ36))</f>
        <v/>
      </c>
      <c r="AL36" s="122"/>
      <c r="AM36" s="79" t="str">
        <f ca="1">IF(Scores!$I$1&gt;=$C36,IF(AN$40,IF(OFFSET($E$40,0,(AN36-1)*7),0,IF(ISNUMBER(OFFSET($H$24,0,(AN36-1)*7)),ROUND(OFFSET($H$24,0,(AN36-1)*7),0),0)),OFFSET(Scores!$F$28,AM$25-1,$C36-1)),"")</f>
        <v/>
      </c>
      <c r="AN36" s="80">
        <v>1</v>
      </c>
      <c r="AO36" s="81" t="str">
        <f ca="1" t="shared" si="33"/>
        <v/>
      </c>
      <c r="AP36" s="82" t="str">
        <f ca="1" t="shared" si="34"/>
        <v/>
      </c>
      <c r="AQ36" s="82" t="str">
        <f ca="1" t="shared" si="35"/>
        <v/>
      </c>
      <c r="AR36" s="113" t="str">
        <f ca="1">IF(AQ36="","",SUM(AQ$27:AQ36))</f>
        <v/>
      </c>
      <c r="AS36" s="126"/>
      <c r="AT36" s="1"/>
      <c r="AU36" s="1"/>
      <c r="AV36" s="1"/>
      <c r="AW36" s="1"/>
      <c r="AX36" s="1"/>
      <c r="AY36" s="48"/>
      <c r="AZ36" s="48"/>
      <c r="BA36" s="48"/>
      <c r="BB36" s="48"/>
      <c r="BC36" s="48"/>
    </row>
    <row r="37" ht="18" customHeight="1" spans="2:55">
      <c r="B37" s="85"/>
      <c r="C37" s="86"/>
      <c r="D37" s="87" t="s">
        <v>12</v>
      </c>
      <c r="E37" s="101" t="s">
        <v>13</v>
      </c>
      <c r="F37" s="101"/>
      <c r="G37" s="89" t="s">
        <v>14</v>
      </c>
      <c r="H37" s="89"/>
      <c r="I37" s="89"/>
      <c r="J37" s="115"/>
      <c r="K37" s="87" t="s">
        <v>12</v>
      </c>
      <c r="L37" s="101" t="s">
        <v>18</v>
      </c>
      <c r="M37" s="101"/>
      <c r="N37" s="89" t="s">
        <v>14</v>
      </c>
      <c r="O37" s="89"/>
      <c r="P37" s="89"/>
      <c r="Q37" s="115"/>
      <c r="R37" s="87" t="s">
        <v>12</v>
      </c>
      <c r="S37" s="101" t="s">
        <v>13</v>
      </c>
      <c r="T37" s="101"/>
      <c r="U37" s="89" t="s">
        <v>14</v>
      </c>
      <c r="V37" s="89"/>
      <c r="W37" s="89"/>
      <c r="X37" s="115"/>
      <c r="Y37" s="87" t="s">
        <v>12</v>
      </c>
      <c r="Z37" s="101" t="s">
        <v>13</v>
      </c>
      <c r="AA37" s="101"/>
      <c r="AB37" s="89" t="s">
        <v>14</v>
      </c>
      <c r="AC37" s="89"/>
      <c r="AD37" s="89"/>
      <c r="AE37" s="115"/>
      <c r="AF37" s="87" t="s">
        <v>12</v>
      </c>
      <c r="AG37" s="101" t="s">
        <v>13</v>
      </c>
      <c r="AH37" s="101"/>
      <c r="AI37" s="89" t="s">
        <v>14</v>
      </c>
      <c r="AJ37" s="89"/>
      <c r="AK37" s="89"/>
      <c r="AL37" s="123"/>
      <c r="AM37" s="87" t="s">
        <v>12</v>
      </c>
      <c r="AN37" s="101" t="s">
        <v>13</v>
      </c>
      <c r="AO37" s="101"/>
      <c r="AP37" s="89" t="s">
        <v>14</v>
      </c>
      <c r="AQ37" s="89"/>
      <c r="AR37" s="89"/>
      <c r="AS37" s="126"/>
      <c r="AT37" s="1"/>
      <c r="AU37" s="1"/>
      <c r="AV37" s="1"/>
      <c r="AW37" s="1"/>
      <c r="AX37" s="1"/>
      <c r="AY37" s="48"/>
      <c r="AZ37" s="48"/>
      <c r="BA37" s="48"/>
      <c r="BB37" s="48"/>
      <c r="BC37" s="48"/>
    </row>
    <row r="38" ht="26.1" customHeight="1" spans="2:55">
      <c r="B38" s="102"/>
      <c r="C38" s="103"/>
      <c r="D38" s="104">
        <f ca="1">IF(G38="","",RANK($R$41,$R$41:$W$41,0))</f>
        <v>2</v>
      </c>
      <c r="E38" s="93" t="str">
        <f ca="1">IF(OR(E$40,COUNT(D$31:D$36)&lt;6),"",(AVERAGE(SMALL(D$31:D$36,{1,2,3,4,5}))))</f>
        <v/>
      </c>
      <c r="F38" s="93"/>
      <c r="G38" s="105">
        <f ca="1">IF(COUNT(I27:I36)=0,"",MAX(I27:I36))</f>
        <v>3</v>
      </c>
      <c r="H38" s="105"/>
      <c r="I38" s="105"/>
      <c r="J38" s="116"/>
      <c r="K38" s="104">
        <f ca="1">IF(N38="","",RANK($S$41,$R$41:$W$41,0))</f>
        <v>3</v>
      </c>
      <c r="L38" s="118" t="str">
        <f ca="1">IF(OR(L$40,COUNT(K$31:K$36)&lt;6),"",(AVERAGE(SMALL(K$31:K$36,{1,2,3,4,5}))))</f>
        <v/>
      </c>
      <c r="M38" s="118"/>
      <c r="N38" s="105">
        <f ca="1">IF(COUNT(P27:P36)=0,"",MAX(P27:P36))</f>
        <v>2</v>
      </c>
      <c r="O38" s="105"/>
      <c r="P38" s="105"/>
      <c r="Q38" s="116"/>
      <c r="R38" s="104">
        <f ca="1">IF(U38="","",RANK($T$41,$R$41:$W$41,0))</f>
        <v>5</v>
      </c>
      <c r="S38" s="93" t="str">
        <f ca="1">IF(OR(S$40,COUNT(R$31:R$36)&lt;6),"",(AVERAGE(SMALL(R$31:R$36,{1,2,3,4,5}))))</f>
        <v/>
      </c>
      <c r="T38" s="93"/>
      <c r="U38" s="105">
        <f ca="1">IF(COUNT(W27:W36)=0,"",MAX(W27:W36))</f>
        <v>2</v>
      </c>
      <c r="V38" s="105"/>
      <c r="W38" s="105"/>
      <c r="X38" s="116"/>
      <c r="Y38" s="104">
        <f ca="1">IF(AB38="","",RANK($U$41,$R$41:$W$41,0))</f>
        <v>4</v>
      </c>
      <c r="Z38" s="93" t="str">
        <f ca="1">IF(OR(Z$40,COUNT(Y$31:Y$36)&lt;6),"",(AVERAGE(SMALL(Y$31:Y$36,{1,2,3,4,5}))))</f>
        <v/>
      </c>
      <c r="AA38" s="93"/>
      <c r="AB38" s="105">
        <f ca="1">IF(COUNT(AD27:AD36)=0,"",MAX(AD27:AD36))</f>
        <v>2</v>
      </c>
      <c r="AC38" s="105"/>
      <c r="AD38" s="105"/>
      <c r="AE38" s="116"/>
      <c r="AF38" s="104">
        <f ca="1">IF(AI38="","",RANK($V$41,$R$41:$W$41,0))</f>
        <v>6</v>
      </c>
      <c r="AG38" s="93" t="str">
        <f ca="1">IF(OR(AG$40,COUNT(AF$31:AF$36)&lt;6),"",(AVERAGE(SMALL(AF$31:AF$36,{1,2,3,4,5}))))</f>
        <v/>
      </c>
      <c r="AH38" s="93"/>
      <c r="AI38" s="105">
        <f ca="1">IF(COUNT(AK27:AK36)=0,"",MAX(AK27:AK36))</f>
        <v>0</v>
      </c>
      <c r="AJ38" s="105"/>
      <c r="AK38" s="105"/>
      <c r="AL38" s="124"/>
      <c r="AM38" s="104">
        <f ca="1">IF(AP38="","",RANK($W$41,$R$41:$W$41,0))</f>
        <v>1</v>
      </c>
      <c r="AN38" s="93" t="str">
        <f ca="1">IF(OR(AN$40,COUNT(AM$31:AM$36)&lt;6),"",(AVERAGE(SMALL(AM$31:AM$36,{1,2,3,4,5}))))</f>
        <v/>
      </c>
      <c r="AO38" s="93"/>
      <c r="AP38" s="105">
        <f ca="1">IF(COUNT(AR27:AR36)=0,"",MAX(AR27:AR36))</f>
        <v>3</v>
      </c>
      <c r="AQ38" s="105"/>
      <c r="AR38" s="105"/>
      <c r="AS38" s="126"/>
      <c r="AT38" s="1"/>
      <c r="AU38" s="1"/>
      <c r="AV38" s="1"/>
      <c r="AW38" s="1"/>
      <c r="AX38" s="1"/>
      <c r="AY38" s="48"/>
      <c r="AZ38" s="48"/>
      <c r="BA38" s="48"/>
      <c r="BB38" s="48"/>
      <c r="BC38" s="48"/>
    </row>
    <row r="39" ht="13.95" spans="3:50">
      <c r="C39" s="106"/>
      <c r="D39" s="106"/>
      <c r="E39" s="97"/>
      <c r="F39" s="97"/>
      <c r="G39" s="106"/>
      <c r="H39" s="106"/>
      <c r="I39" s="52"/>
      <c r="S39" s="97"/>
      <c r="T39" s="97"/>
      <c r="Z39" s="97"/>
      <c r="AA39" s="97"/>
      <c r="AG39" s="97"/>
      <c r="AH39" s="97"/>
      <c r="AN39" s="97"/>
      <c r="AO39" s="97"/>
      <c r="AS39" s="126"/>
      <c r="AT39" s="126"/>
      <c r="AU39" s="126"/>
      <c r="AV39" s="126"/>
      <c r="AW39" s="126"/>
      <c r="AX39" s="126"/>
    </row>
    <row r="40" hidden="1" spans="2:50">
      <c r="B40" s="1" t="s">
        <v>15</v>
      </c>
      <c r="E40" s="98" t="b">
        <f ca="1">$E$25="Bogey"</f>
        <v>0</v>
      </c>
      <c r="F40" s="98"/>
      <c r="L40" s="98" t="b">
        <f ca="1">L$25="Bogey"</f>
        <v>0</v>
      </c>
      <c r="M40" s="98"/>
      <c r="S40" s="98" t="b">
        <f ca="1">$S$25="Bogey"</f>
        <v>0</v>
      </c>
      <c r="T40" s="98"/>
      <c r="Z40" s="98" t="b">
        <f ca="1">$Z$25="Bogey"</f>
        <v>0</v>
      </c>
      <c r="AA40" s="98"/>
      <c r="AG40" s="98" t="b">
        <f ca="1">$AG$25="Bogey"</f>
        <v>0</v>
      </c>
      <c r="AH40" s="98"/>
      <c r="AN40" s="98" t="b">
        <f ca="1">$AN$25="Bogey"</f>
        <v>0</v>
      </c>
      <c r="AO40" s="98"/>
      <c r="AS40" s="126"/>
      <c r="AT40" s="126"/>
      <c r="AU40" s="126"/>
      <c r="AV40" s="126"/>
      <c r="AW40" s="126"/>
      <c r="AX40" s="126"/>
    </row>
    <row r="41" s="48" customFormat="1" ht="40.4" hidden="1" customHeight="1" spans="1:50">
      <c r="A41" s="59"/>
      <c r="B41" s="1" t="s">
        <v>16</v>
      </c>
      <c r="C41" s="1"/>
      <c r="D41" s="1"/>
      <c r="E41" s="1"/>
      <c r="F41" s="1"/>
      <c r="G41" s="1"/>
      <c r="H41" s="1"/>
      <c r="I41" s="1"/>
      <c r="J41" s="1"/>
      <c r="K41" s="1"/>
      <c r="L41" s="1"/>
      <c r="M41" s="1"/>
      <c r="N41" s="1"/>
      <c r="O41" s="1"/>
      <c r="P41" s="1"/>
      <c r="Q41" s="1"/>
      <c r="R41" s="119">
        <f ca="1">IF(ISNUMBER($G$38),$G$38-(MAX(F27:F36)/10000),-1)</f>
        <v>2.9985</v>
      </c>
      <c r="S41" s="119">
        <f ca="1">IF(ISNUMBER($N$38),$N$38-(MAX(M27:M36)/10000),-2)</f>
        <v>1.9988</v>
      </c>
      <c r="T41" s="119">
        <f ca="1">IF(ISNUMBER($U$38),$U$38-(MAX(T27:T36)/10000),-3)</f>
        <v>1.998</v>
      </c>
      <c r="U41" s="119">
        <f ca="1">IF(ISNUMBER($AB$38),$AB$38-(MAX(AA27:AA36)/10000),-4)</f>
        <v>1.9986</v>
      </c>
      <c r="V41" s="119">
        <f ca="1">IF(ISNUMBER($AI$38),$AI$38-(MAX(AH27:AH36)/10000),-5)</f>
        <v>-0.0016</v>
      </c>
      <c r="W41" s="119">
        <f ca="1">IF(ISNUMBER(AP38),$AP$38-(MAX(AO27:AO36)/10000),-6)</f>
        <v>2.9988</v>
      </c>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row>
    <row r="42" s="48" customFormat="1" spans="1:50">
      <c r="A42" s="59"/>
      <c r="B42" s="99" t="s">
        <v>17</v>
      </c>
      <c r="C42" s="1"/>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row>
    <row r="43" s="48" customFormat="1" spans="1:50">
      <c r="A43" s="59"/>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row>
    <row r="44" s="48" customFormat="1" spans="1:50">
      <c r="A44" s="59"/>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row>
    <row r="45" s="48" customFormat="1" spans="1:50">
      <c r="A45" s="59"/>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row>
    <row r="46" s="48" customFormat="1" spans="1:50">
      <c r="A46" s="59"/>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row>
    <row r="47" s="48" customFormat="1" spans="1:50">
      <c r="A47" s="59"/>
      <c r="B47" s="107"/>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row>
    <row r="48" s="48" customFormat="1" spans="1:50">
      <c r="A48" s="59"/>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row>
    <row r="49" s="48" customFormat="1" spans="1:50">
      <c r="A49" s="59"/>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row>
    <row r="50" s="48" customFormat="1" spans="1:1">
      <c r="A50" s="59"/>
    </row>
    <row r="51" s="48" customFormat="1" spans="1:1">
      <c r="A51" s="59"/>
    </row>
    <row r="52" s="48" customFormat="1" spans="1:1">
      <c r="A52" s="59"/>
    </row>
    <row r="53" s="48" customFormat="1" spans="1:1">
      <c r="A53" s="59"/>
    </row>
    <row r="54" s="48" customFormat="1" spans="1:1">
      <c r="A54" s="59"/>
    </row>
    <row r="55" s="48" customFormat="1" spans="1:1">
      <c r="A55" s="59"/>
    </row>
    <row r="56" s="48" customFormat="1" spans="1:1">
      <c r="A56" s="59"/>
    </row>
    <row r="57" s="48" customFormat="1" spans="1:1">
      <c r="A57" s="59"/>
    </row>
    <row r="58" s="48" customFormat="1" spans="1:1">
      <c r="A58" s="59"/>
    </row>
    <row r="59" s="48" customFormat="1" spans="1:1">
      <c r="A59" s="59"/>
    </row>
    <row r="60" s="48" customFormat="1" spans="1:1">
      <c r="A60" s="59"/>
    </row>
    <row r="61" s="48" customFormat="1" spans="1:1">
      <c r="A61" s="59"/>
    </row>
    <row r="62" s="48" customFormat="1" spans="1:1">
      <c r="A62" s="59"/>
    </row>
    <row r="63" s="48" customFormat="1" spans="1:1">
      <c r="A63" s="59"/>
    </row>
    <row r="64" s="48" customFormat="1" spans="1:1">
      <c r="A64" s="59"/>
    </row>
    <row r="65" s="48" customFormat="1" spans="1:1">
      <c r="A65" s="59"/>
    </row>
    <row r="66" s="48" customFormat="1" spans="1:1">
      <c r="A66" s="59"/>
    </row>
    <row r="67" s="48" customFormat="1" spans="1:1">
      <c r="A67" s="59"/>
    </row>
    <row r="68" s="48" customFormat="1" spans="1:1">
      <c r="A68" s="59"/>
    </row>
    <row r="69" s="48" customFormat="1" spans="1:1">
      <c r="A69" s="59"/>
    </row>
    <row r="70" s="48" customFormat="1" spans="1:1">
      <c r="A70" s="59"/>
    </row>
    <row r="71" s="48" customFormat="1" spans="1:1">
      <c r="A71" s="59"/>
    </row>
    <row r="72" s="48" customFormat="1" spans="1:1">
      <c r="A72" s="59"/>
    </row>
    <row r="73" s="48" customFormat="1" spans="1:1">
      <c r="A73" s="59"/>
    </row>
    <row r="74" s="48" customFormat="1" spans="1:1">
      <c r="A74" s="59"/>
    </row>
    <row r="75" s="48" customFormat="1" spans="1:1">
      <c r="A75" s="59"/>
    </row>
    <row r="76" s="48" customFormat="1" spans="1:1">
      <c r="A76" s="59"/>
    </row>
    <row r="77" s="48" customFormat="1" spans="1:1">
      <c r="A77" s="59"/>
    </row>
    <row r="78" s="48" customFormat="1" spans="1:1">
      <c r="A78" s="59"/>
    </row>
    <row r="79" s="48" customFormat="1" spans="1:1">
      <c r="A79" s="59"/>
    </row>
    <row r="80" s="48" customFormat="1" spans="1:1">
      <c r="A80" s="59"/>
    </row>
    <row r="81" s="48" customFormat="1" spans="1:1">
      <c r="A81" s="59"/>
    </row>
    <row r="82" s="48" customFormat="1" spans="1:1">
      <c r="A82" s="59"/>
    </row>
    <row r="83" s="48" customFormat="1" spans="1:1">
      <c r="A83" s="59"/>
    </row>
    <row r="84" s="48" customFormat="1" spans="1:1">
      <c r="A84" s="59"/>
    </row>
  </sheetData>
  <sheetProtection sheet="1" selectLockedCells="1" selectUnlockedCells="1" objects="1"/>
  <mergeCells count="104">
    <mergeCell ref="B2:AR2"/>
    <mergeCell ref="B3:C3"/>
    <mergeCell ref="D3:E3"/>
    <mergeCell ref="H3:I3"/>
    <mergeCell ref="K3:L3"/>
    <mergeCell ref="O3:P3"/>
    <mergeCell ref="R3:S3"/>
    <mergeCell ref="V3:W3"/>
    <mergeCell ref="Y3:Z3"/>
    <mergeCell ref="AC3:AD3"/>
    <mergeCell ref="AF3:AG3"/>
    <mergeCell ref="AJ3:AK3"/>
    <mergeCell ref="AM3:AN3"/>
    <mergeCell ref="AQ3:AR3"/>
    <mergeCell ref="B4:C4"/>
    <mergeCell ref="E4:H4"/>
    <mergeCell ref="L4:O4"/>
    <mergeCell ref="S4:V4"/>
    <mergeCell ref="Z4:AC4"/>
    <mergeCell ref="AG4:AJ4"/>
    <mergeCell ref="AN4:AQ4"/>
    <mergeCell ref="E16:F16"/>
    <mergeCell ref="G16:I16"/>
    <mergeCell ref="L16:M16"/>
    <mergeCell ref="N16:P16"/>
    <mergeCell ref="S16:T16"/>
    <mergeCell ref="U16:W16"/>
    <mergeCell ref="Z16:AA16"/>
    <mergeCell ref="AB16:AD16"/>
    <mergeCell ref="AG16:AH16"/>
    <mergeCell ref="AI16:AK16"/>
    <mergeCell ref="AN16:AO16"/>
    <mergeCell ref="AP16:AR16"/>
    <mergeCell ref="E17:F17"/>
    <mergeCell ref="G17:I17"/>
    <mergeCell ref="L17:M17"/>
    <mergeCell ref="N17:P17"/>
    <mergeCell ref="S17:T17"/>
    <mergeCell ref="U17:W17"/>
    <mergeCell ref="Z17:AA17"/>
    <mergeCell ref="AB17:AD17"/>
    <mergeCell ref="AG17:AH17"/>
    <mergeCell ref="AI17:AK17"/>
    <mergeCell ref="AN17:AO17"/>
    <mergeCell ref="AP17:AR17"/>
    <mergeCell ref="E19:F19"/>
    <mergeCell ref="L19:M19"/>
    <mergeCell ref="S19:T19"/>
    <mergeCell ref="Z19:AA19"/>
    <mergeCell ref="AG19:AH19"/>
    <mergeCell ref="AN19:AO19"/>
    <mergeCell ref="D21:AX21"/>
    <mergeCell ref="B23:AR23"/>
    <mergeCell ref="B24:C24"/>
    <mergeCell ref="D24:E24"/>
    <mergeCell ref="H24:I24"/>
    <mergeCell ref="K24:L24"/>
    <mergeCell ref="O24:P24"/>
    <mergeCell ref="R24:S24"/>
    <mergeCell ref="V24:W24"/>
    <mergeCell ref="Y24:Z24"/>
    <mergeCell ref="AC24:AD24"/>
    <mergeCell ref="AF24:AG24"/>
    <mergeCell ref="AJ24:AK24"/>
    <mergeCell ref="AM24:AN24"/>
    <mergeCell ref="AQ24:AR24"/>
    <mergeCell ref="B25:C25"/>
    <mergeCell ref="E25:H25"/>
    <mergeCell ref="L25:O25"/>
    <mergeCell ref="S25:V25"/>
    <mergeCell ref="Z25:AC25"/>
    <mergeCell ref="AG25:AJ25"/>
    <mergeCell ref="AN25:AQ25"/>
    <mergeCell ref="E37:F37"/>
    <mergeCell ref="G37:I37"/>
    <mergeCell ref="L37:M37"/>
    <mergeCell ref="N37:P37"/>
    <mergeCell ref="S37:T37"/>
    <mergeCell ref="U37:W37"/>
    <mergeCell ref="Z37:AA37"/>
    <mergeCell ref="AB37:AD37"/>
    <mergeCell ref="AG37:AH37"/>
    <mergeCell ref="AI37:AK37"/>
    <mergeCell ref="AN37:AO37"/>
    <mergeCell ref="AP37:AR37"/>
    <mergeCell ref="E38:F38"/>
    <mergeCell ref="G38:I38"/>
    <mergeCell ref="L38:M38"/>
    <mergeCell ref="N38:P38"/>
    <mergeCell ref="S38:T38"/>
    <mergeCell ref="U38:W38"/>
    <mergeCell ref="Z38:AA38"/>
    <mergeCell ref="AB38:AD38"/>
    <mergeCell ref="AG38:AH38"/>
    <mergeCell ref="AI38:AK38"/>
    <mergeCell ref="AN38:AO38"/>
    <mergeCell ref="AP38:AR38"/>
    <mergeCell ref="E40:F40"/>
    <mergeCell ref="L40:M40"/>
    <mergeCell ref="S40:T40"/>
    <mergeCell ref="Z40:AA40"/>
    <mergeCell ref="AG40:AH40"/>
    <mergeCell ref="AN40:AO40"/>
    <mergeCell ref="D42:AX42"/>
  </mergeCells>
  <conditionalFormatting sqref="D17 K17 R17 Y17 AF17 AM17 D38 K38 R38 Y38 AF38 AM38">
    <cfRule type="cellIs" dxfId="0" priority="2" operator="equal">
      <formula>1</formula>
    </cfRule>
  </conditionalFormatting>
  <pageMargins left="0.315277777777778" right="0.118055555555556" top="0.0784722222222222" bottom="0.245138888888889" header="0.511811023622047" footer="0.0784722222222222"/>
  <pageSetup paperSize="9" scale="71" orientation="landscape" horizontalDpi="300" verticalDpi="300"/>
  <headerFooter>
    <oddFooter>&amp;L&amp;12© CSSC-TSA Results&amp;R&amp;12Published &amp;D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V43"/>
  <sheetViews>
    <sheetView tabSelected="1" zoomScale="90" zoomScaleNormal="90" topLeftCell="A14" workbookViewId="0">
      <selection activeCell="P22" sqref="P22"/>
    </sheetView>
  </sheetViews>
  <sheetFormatPr defaultColWidth="9.46296296296296" defaultRowHeight="13.2"/>
  <cols>
    <col min="1" max="1" width="1.26851851851852" style="1" customWidth="1"/>
    <col min="2" max="2" width="7.87962962962963" style="2" customWidth="1"/>
    <col min="3" max="3" width="18" style="3" customWidth="1"/>
    <col min="4" max="4" width="3.98148148148148" style="3" customWidth="1"/>
    <col min="5" max="5" width="5.58333333333333" style="1" customWidth="1"/>
    <col min="6" max="15" width="8.34259259259259" style="1" customWidth="1"/>
    <col min="16" max="16" width="55.9722222222222" style="1" customWidth="1"/>
    <col min="1013" max="1024" width="11.5277777777778" style="1" customWidth="1"/>
  </cols>
  <sheetData>
    <row r="1" hidden="1" spans="1:9">
      <c r="A1" s="4"/>
      <c r="F1" s="1" t="str">
        <f>IF(YEAR($F$15)&lt;&gt;YEAR($O$15),"Winter","Summer")</f>
        <v>Winter</v>
      </c>
      <c r="G1" s="1" t="str">
        <f>IF(YEAR($F$15)&lt;&gt;YEAR($O$15),CONCATENATE(YEAR($F$15),"/",RIGHT(YEAR($O$15),2)),YEAR($F$15))</f>
        <v>2025/26</v>
      </c>
      <c r="H1" s="1">
        <f ca="1">COUNTIF(F24:O24,"Y")</f>
        <v>2</v>
      </c>
      <c r="I1" s="1">
        <f ca="1">COUNTIF(F34:O34,"Y")</f>
        <v>2</v>
      </c>
    </row>
    <row r="2" ht="7.45" customHeight="1" spans="1:1">
      <c r="A2" s="4"/>
    </row>
    <row r="3" ht="17.4" spans="1:22">
      <c r="A3" s="4"/>
      <c r="B3" s="5" t="str">
        <f>CONCATENATE("Rename this spreadsheet file as """,MID($F$1,1,1),"ISRR Div Y-Z"" where Y and Z are your div nos.")</f>
        <v>Rename this spreadsheet file as "WISRR Div Y-Z" where Y and Z are your div nos.</v>
      </c>
      <c r="C3" s="5"/>
      <c r="D3" s="5"/>
      <c r="E3" s="5"/>
      <c r="F3" s="5"/>
      <c r="G3" s="5"/>
      <c r="H3" s="5"/>
      <c r="I3" s="5"/>
      <c r="J3" s="5"/>
      <c r="K3" s="5"/>
      <c r="L3" s="5"/>
      <c r="M3" s="5"/>
      <c r="N3" s="5"/>
      <c r="O3" s="5"/>
      <c r="P3" s="5"/>
      <c r="Q3" s="2"/>
      <c r="R3" s="2"/>
      <c r="S3" s="2"/>
      <c r="T3" s="2"/>
      <c r="U3" s="2"/>
      <c r="V3" s="2"/>
    </row>
    <row r="4" ht="17.35" customHeight="1" spans="1:16">
      <c r="A4" s="4"/>
      <c r="B4" s="6" t="s">
        <v>19</v>
      </c>
      <c r="C4" s="6"/>
      <c r="D4" s="6"/>
      <c r="E4" s="6"/>
      <c r="F4" s="6"/>
      <c r="G4" s="6"/>
      <c r="H4" s="6"/>
      <c r="I4" s="6"/>
      <c r="J4" s="6"/>
      <c r="K4" s="6"/>
      <c r="L4" s="6"/>
      <c r="M4" s="6"/>
      <c r="N4" s="6"/>
      <c r="O4" s="6"/>
      <c r="P4" s="6"/>
    </row>
    <row r="5" ht="17.35" customHeight="1" spans="1:16">
      <c r="A5" s="4"/>
      <c r="B5" s="7" t="str">
        <f ca="1">CONCATENATE("Replace ""Y"" or ""Z"" in the division number cell (",SUBSTITUTE(CELL("address",D13),"$","")," and ",SUBSTITUTE(CELL("address",D26),"$",""),") with the appropriate division number (the title is then determined automatically).")</f>
        <v>Replace "Y" or "Z" in the division number cell (D13 and D26) with the appropriate division number (the title is then determined automatically).</v>
      </c>
      <c r="C5" s="7"/>
      <c r="D5" s="7"/>
      <c r="E5" s="7"/>
      <c r="F5" s="7"/>
      <c r="G5" s="7"/>
      <c r="H5" s="7"/>
      <c r="I5" s="7"/>
      <c r="J5" s="7"/>
      <c r="K5" s="7"/>
      <c r="L5" s="7"/>
      <c r="M5" s="7"/>
      <c r="N5" s="7"/>
      <c r="O5" s="7"/>
      <c r="P5" s="7"/>
    </row>
    <row r="6" ht="32.8" customHeight="1" spans="1:16">
      <c r="A6" s="4"/>
      <c r="B6" s="8" t="s">
        <v>20</v>
      </c>
      <c r="C6" s="8"/>
      <c r="D6" s="8"/>
      <c r="E6" s="8"/>
      <c r="F6" s="8"/>
      <c r="G6" s="8"/>
      <c r="H6" s="8"/>
      <c r="I6" s="8"/>
      <c r="J6" s="8"/>
      <c r="K6" s="8"/>
      <c r="L6" s="8"/>
      <c r="M6" s="8"/>
      <c r="N6" s="8"/>
      <c r="O6" s="8"/>
      <c r="P6" s="8"/>
    </row>
    <row r="7" ht="17.35" customHeight="1" spans="1:16">
      <c r="A7" s="4"/>
      <c r="B7" s="9" t="s">
        <v>21</v>
      </c>
      <c r="C7" s="9"/>
      <c r="D7" s="9"/>
      <c r="E7" s="9"/>
      <c r="F7" s="9"/>
      <c r="G7" s="9"/>
      <c r="H7" s="9"/>
      <c r="I7" s="9"/>
      <c r="J7" s="9"/>
      <c r="K7" s="9"/>
      <c r="L7" s="9"/>
      <c r="M7" s="9"/>
      <c r="N7" s="9"/>
      <c r="O7" s="9"/>
      <c r="P7" s="9"/>
    </row>
    <row r="8" ht="32.8" customHeight="1" spans="1:16">
      <c r="A8" s="4"/>
      <c r="B8" s="8" t="s">
        <v>22</v>
      </c>
      <c r="C8" s="8"/>
      <c r="D8" s="8"/>
      <c r="E8" s="8"/>
      <c r="F8" s="8"/>
      <c r="G8" s="8"/>
      <c r="H8" s="8"/>
      <c r="I8" s="8"/>
      <c r="J8" s="8"/>
      <c r="K8" s="8"/>
      <c r="L8" s="8"/>
      <c r="M8" s="8"/>
      <c r="N8" s="8"/>
      <c r="O8" s="8"/>
      <c r="P8" s="8"/>
    </row>
    <row r="9" ht="32.8" customHeight="1" spans="1:16">
      <c r="A9" s="4"/>
      <c r="B9" s="8" t="s">
        <v>23</v>
      </c>
      <c r="C9" s="8"/>
      <c r="D9" s="8"/>
      <c r="E9" s="8"/>
      <c r="F9" s="8"/>
      <c r="G9" s="8"/>
      <c r="H9" s="8"/>
      <c r="I9" s="8"/>
      <c r="J9" s="8"/>
      <c r="K9" s="8"/>
      <c r="L9" s="8"/>
      <c r="M9" s="8"/>
      <c r="N9" s="8"/>
      <c r="O9" s="8"/>
      <c r="P9" s="8"/>
    </row>
    <row r="10" ht="17.4" spans="1:16">
      <c r="A10" s="4"/>
      <c r="B10" s="7" t="str">
        <f>CONCATENATE("After each round is complete, select the result sheet and menu File &gt; Export &gt; PDF. Ensure the range is “selected sheets” then click Export. Save the file as ",MID($F$1,1,1),"ISRR Div Y-Z.pdf where Y and Z are your div nos. Email the pdf to the CSSC TSA Results address (or upload through the web site). Please don't send this spreadsheet.")</f>
        <v>After each round is complete, select the result sheet and menu File &gt; Export &gt; PDF. Ensure the range is “selected sheets” then click Export. Save the file as WISRR Div Y-Z.pdf where Y and Z are your div nos. Email the pdf to the CSSC TSA Results address (or upload through the web site). Please don't send this spreadsheet.</v>
      </c>
      <c r="C10" s="7"/>
      <c r="D10" s="7"/>
      <c r="E10" s="7"/>
      <c r="F10" s="7"/>
      <c r="G10" s="7"/>
      <c r="H10" s="7"/>
      <c r="I10" s="7"/>
      <c r="J10" s="7"/>
      <c r="K10" s="7"/>
      <c r="L10" s="7"/>
      <c r="M10" s="7"/>
      <c r="N10" s="7"/>
      <c r="O10" s="7"/>
      <c r="P10" s="7"/>
    </row>
    <row r="11" ht="18.15" spans="1:16">
      <c r="A11" s="4"/>
      <c r="B11" s="10" t="str">
        <f>CONCATENATE("You can hide these ",ROW($B$11)-ROW($B$3)+1," rows if you don’t need the instructions any more.")</f>
        <v>You can hide these 9 rows if you don’t need the instructions any more.</v>
      </c>
      <c r="C11" s="10"/>
      <c r="D11" s="10"/>
      <c r="E11" s="10"/>
      <c r="F11" s="10"/>
      <c r="G11" s="10"/>
      <c r="H11" s="10"/>
      <c r="I11" s="10"/>
      <c r="J11" s="10"/>
      <c r="K11" s="10"/>
      <c r="L11" s="10"/>
      <c r="M11" s="10"/>
      <c r="N11" s="10"/>
      <c r="O11" s="10"/>
      <c r="P11" s="10"/>
    </row>
    <row r="12" spans="1:4">
      <c r="A12" s="4"/>
      <c r="B12" s="1"/>
      <c r="C12" s="1"/>
      <c r="D12" s="1"/>
    </row>
    <row r="13" ht="20.1" customHeight="1" spans="1:15">
      <c r="A13" s="4"/>
      <c r="C13" s="11" t="s">
        <v>24</v>
      </c>
      <c r="D13" s="12">
        <v>9</v>
      </c>
      <c r="F13" s="13" t="str">
        <f>CONCATENATE("CSSC TSA ",UPPER($F$1)," ",$G$1," ISRR Div ",$D$13)</f>
        <v>CSSC TSA WINTER 2025/26 ISRR Div 9</v>
      </c>
      <c r="G13" s="13"/>
      <c r="H13" s="13"/>
      <c r="I13" s="13"/>
      <c r="J13" s="13"/>
      <c r="K13" s="13"/>
      <c r="L13" s="13"/>
      <c r="M13" s="13"/>
      <c r="N13" s="13"/>
      <c r="O13" s="13"/>
    </row>
    <row r="14" spans="1:15">
      <c r="A14" s="4"/>
      <c r="F14" s="14" t="s">
        <v>25</v>
      </c>
      <c r="G14" s="14"/>
      <c r="H14" s="14"/>
      <c r="I14" s="14"/>
      <c r="J14" s="14"/>
      <c r="K14" s="14"/>
      <c r="L14" s="14"/>
      <c r="M14" s="14"/>
      <c r="N14" s="14"/>
      <c r="O14" s="14"/>
    </row>
    <row r="15" spans="1:15">
      <c r="A15" s="4"/>
      <c r="C15" s="15" t="s">
        <v>26</v>
      </c>
      <c r="D15" s="15"/>
      <c r="E15" s="15"/>
      <c r="F15" s="16">
        <v>45950</v>
      </c>
      <c r="G15" s="16">
        <v>45964</v>
      </c>
      <c r="H15" s="16">
        <v>45978</v>
      </c>
      <c r="I15" s="16">
        <v>45992</v>
      </c>
      <c r="J15" s="16">
        <v>46006</v>
      </c>
      <c r="K15" s="16">
        <v>46027</v>
      </c>
      <c r="L15" s="16" t="s">
        <v>27</v>
      </c>
      <c r="M15" s="16">
        <v>46055</v>
      </c>
      <c r="N15" s="16">
        <v>45704</v>
      </c>
      <c r="O15" s="16">
        <v>46084</v>
      </c>
    </row>
    <row r="16" ht="13.95" spans="2:15">
      <c r="B16" s="17"/>
      <c r="C16" s="15" t="s">
        <v>28</v>
      </c>
      <c r="D16" s="15"/>
      <c r="E16" s="15"/>
      <c r="F16" s="18">
        <f t="shared" ref="F16:O16" si="0">F15+5</f>
        <v>45955</v>
      </c>
      <c r="G16" s="18">
        <f t="shared" si="0"/>
        <v>45969</v>
      </c>
      <c r="H16" s="18">
        <f t="shared" si="0"/>
        <v>45983</v>
      </c>
      <c r="I16" s="18">
        <f t="shared" si="0"/>
        <v>45997</v>
      </c>
      <c r="J16" s="18">
        <f t="shared" si="0"/>
        <v>46011</v>
      </c>
      <c r="K16" s="18">
        <f t="shared" si="0"/>
        <v>46032</v>
      </c>
      <c r="L16" s="18">
        <v>45873</v>
      </c>
      <c r="M16" s="18">
        <f t="shared" si="0"/>
        <v>46060</v>
      </c>
      <c r="N16" s="18">
        <f t="shared" si="0"/>
        <v>45709</v>
      </c>
      <c r="O16" s="18">
        <f t="shared" si="0"/>
        <v>46089</v>
      </c>
    </row>
    <row r="17" ht="18" customHeight="1" spans="2:15">
      <c r="B17" s="19" t="s">
        <v>0</v>
      </c>
      <c r="C17" s="20" t="s">
        <v>29</v>
      </c>
      <c r="D17" s="20" t="s">
        <v>30</v>
      </c>
      <c r="E17" s="21" t="s">
        <v>31</v>
      </c>
      <c r="F17" s="22">
        <v>1</v>
      </c>
      <c r="G17" s="22">
        <v>2</v>
      </c>
      <c r="H17" s="22">
        <v>3</v>
      </c>
      <c r="I17" s="22">
        <v>4</v>
      </c>
      <c r="J17" s="22">
        <v>5</v>
      </c>
      <c r="K17" s="22">
        <v>6</v>
      </c>
      <c r="L17" s="22">
        <v>7</v>
      </c>
      <c r="M17" s="22">
        <v>8</v>
      </c>
      <c r="N17" s="22">
        <v>9</v>
      </c>
      <c r="O17" s="41">
        <v>10</v>
      </c>
    </row>
    <row r="18" ht="18" customHeight="1" spans="2:15">
      <c r="B18" s="23"/>
      <c r="C18" s="24"/>
      <c r="D18" s="25"/>
      <c r="E18" s="26"/>
      <c r="F18" s="27"/>
      <c r="G18" s="27"/>
      <c r="H18" s="27"/>
      <c r="I18" s="27"/>
      <c r="J18" s="27"/>
      <c r="K18" s="27"/>
      <c r="L18" s="42"/>
      <c r="M18" s="42"/>
      <c r="N18" s="42"/>
      <c r="O18" s="42"/>
    </row>
    <row r="19" ht="18" customHeight="1" spans="2:15">
      <c r="B19" s="28"/>
      <c r="C19" s="29"/>
      <c r="D19" s="30"/>
      <c r="E19" s="31"/>
      <c r="F19" s="27"/>
      <c r="G19" s="27"/>
      <c r="H19" s="27"/>
      <c r="I19" s="27"/>
      <c r="J19" s="27"/>
      <c r="K19" s="27"/>
      <c r="L19" s="42"/>
      <c r="M19" s="42"/>
      <c r="N19" s="42"/>
      <c r="O19" s="42"/>
    </row>
    <row r="20" ht="18" customHeight="1" spans="2:15">
      <c r="B20" s="28"/>
      <c r="C20" s="29"/>
      <c r="D20" s="30"/>
      <c r="E20" s="31"/>
      <c r="F20" s="32"/>
      <c r="G20" s="27"/>
      <c r="H20" s="27"/>
      <c r="I20" s="27"/>
      <c r="J20" s="27"/>
      <c r="K20" s="27"/>
      <c r="L20" s="42"/>
      <c r="M20" s="42"/>
      <c r="N20" s="42"/>
      <c r="O20" s="42"/>
    </row>
    <row r="21" ht="18" customHeight="1" spans="2:15">
      <c r="B21" s="28"/>
      <c r="C21" s="29"/>
      <c r="D21" s="30"/>
      <c r="E21" s="31"/>
      <c r="F21" s="27"/>
      <c r="G21" s="27"/>
      <c r="H21" s="27"/>
      <c r="I21" s="27"/>
      <c r="J21" s="27"/>
      <c r="K21" s="27"/>
      <c r="L21" s="42"/>
      <c r="M21" s="42"/>
      <c r="N21" s="42"/>
      <c r="O21" s="42"/>
    </row>
    <row r="22" ht="18" customHeight="1" spans="2:15">
      <c r="B22" s="28"/>
      <c r="C22" s="29"/>
      <c r="D22" s="30"/>
      <c r="E22" s="31"/>
      <c r="F22" s="27"/>
      <c r="G22" s="27"/>
      <c r="H22" s="27"/>
      <c r="I22" s="27"/>
      <c r="J22" s="27"/>
      <c r="K22" s="27"/>
      <c r="L22" s="42"/>
      <c r="M22" s="42"/>
      <c r="N22" s="42"/>
      <c r="O22" s="42"/>
    </row>
    <row r="23" ht="18" customHeight="1" spans="2:15">
      <c r="B23" s="33"/>
      <c r="C23" s="29"/>
      <c r="D23" s="34"/>
      <c r="E23" s="35"/>
      <c r="F23" s="36"/>
      <c r="G23" s="37"/>
      <c r="H23" s="37"/>
      <c r="I23" s="37"/>
      <c r="J23" s="43"/>
      <c r="K23" s="44"/>
      <c r="L23" s="45"/>
      <c r="M23" s="42"/>
      <c r="N23" s="42"/>
      <c r="O23" s="42"/>
    </row>
    <row r="24" spans="2:18">
      <c r="B24" s="38"/>
      <c r="C24" s="20" t="s">
        <v>32</v>
      </c>
      <c r="D24" s="20"/>
      <c r="E24" s="20"/>
      <c r="F24" s="39" t="str">
        <f ca="1">IF(F$16&lt;TODAY(),"Y","")</f>
        <v>Y</v>
      </c>
      <c r="G24" s="39" t="str">
        <f ca="1">IF(G$16&lt;TODAY(),"Y","")</f>
        <v>Y</v>
      </c>
      <c r="H24" s="39"/>
      <c r="I24" s="39"/>
      <c r="J24" s="39"/>
      <c r="K24" s="39"/>
      <c r="L24" s="39"/>
      <c r="M24" s="39"/>
      <c r="N24" s="39"/>
      <c r="O24" s="39"/>
      <c r="Q24" s="46"/>
      <c r="R24" s="46"/>
    </row>
    <row r="25" ht="46.25" customHeight="1" spans="2:18">
      <c r="B25" s="40" t="s">
        <v>33</v>
      </c>
      <c r="C25" s="40"/>
      <c r="D25" s="40"/>
      <c r="E25" s="40"/>
      <c r="Q25" s="47"/>
      <c r="R25" s="47"/>
    </row>
    <row r="26" ht="18.15" spans="2:18">
      <c r="B26" s="17"/>
      <c r="C26" s="11" t="s">
        <v>24</v>
      </c>
      <c r="D26" s="12">
        <v>10</v>
      </c>
      <c r="F26" s="13" t="str">
        <f>CONCATENATE("CSSC TSA ",UPPER($F$1)," ",$G$1," ISRR Div ",$D$26)</f>
        <v>CSSC TSA WINTER 2025/26 ISRR Div 10</v>
      </c>
      <c r="G26" s="13"/>
      <c r="H26" s="13"/>
      <c r="I26" s="13"/>
      <c r="J26" s="13"/>
      <c r="K26" s="13"/>
      <c r="L26" s="13"/>
      <c r="M26" s="13"/>
      <c r="N26" s="13"/>
      <c r="O26" s="13"/>
      <c r="Q26" s="47"/>
      <c r="R26" s="47"/>
    </row>
    <row r="27" ht="13.5" customHeight="1" spans="2:18">
      <c r="B27" s="19" t="s">
        <v>0</v>
      </c>
      <c r="C27" s="20" t="s">
        <v>29</v>
      </c>
      <c r="D27" s="20" t="s">
        <v>30</v>
      </c>
      <c r="E27" s="21" t="s">
        <v>31</v>
      </c>
      <c r="F27" s="22">
        <v>1</v>
      </c>
      <c r="G27" s="22">
        <v>2</v>
      </c>
      <c r="H27" s="22">
        <v>3</v>
      </c>
      <c r="I27" s="22">
        <v>4</v>
      </c>
      <c r="J27" s="22">
        <v>5</v>
      </c>
      <c r="K27" s="22">
        <v>6</v>
      </c>
      <c r="L27" s="22">
        <v>7</v>
      </c>
      <c r="M27" s="22">
        <v>8</v>
      </c>
      <c r="N27" s="22">
        <v>9</v>
      </c>
      <c r="O27" s="41">
        <v>10</v>
      </c>
      <c r="Q27" s="47"/>
      <c r="R27" s="47"/>
    </row>
    <row r="28" ht="18.15" customHeight="1" spans="2:18">
      <c r="B28" s="23" t="s">
        <v>34</v>
      </c>
      <c r="C28" s="24" t="s">
        <v>35</v>
      </c>
      <c r="D28" s="25" t="s">
        <v>36</v>
      </c>
      <c r="E28" s="26">
        <v>5.4</v>
      </c>
      <c r="F28" s="27">
        <v>6</v>
      </c>
      <c r="G28" s="27">
        <v>9</v>
      </c>
      <c r="H28" s="27">
        <v>3</v>
      </c>
      <c r="I28" s="27">
        <v>5</v>
      </c>
      <c r="J28" s="27">
        <v>4</v>
      </c>
      <c r="K28" s="42"/>
      <c r="L28" s="42"/>
      <c r="M28" s="42"/>
      <c r="N28" s="42"/>
      <c r="O28" s="42"/>
      <c r="Q28" s="47"/>
      <c r="R28" s="47"/>
    </row>
    <row r="29" ht="18.15" customHeight="1" spans="2:18">
      <c r="B29" s="28" t="s">
        <v>37</v>
      </c>
      <c r="C29" s="29" t="s">
        <v>38</v>
      </c>
      <c r="D29" s="30" t="s">
        <v>39</v>
      </c>
      <c r="E29" s="31">
        <v>5.4</v>
      </c>
      <c r="F29" s="27">
        <v>6</v>
      </c>
      <c r="G29" s="27">
        <v>6</v>
      </c>
      <c r="H29" s="27"/>
      <c r="I29" s="27"/>
      <c r="J29" s="27"/>
      <c r="K29" s="42"/>
      <c r="L29" s="42"/>
      <c r="M29" s="42"/>
      <c r="N29" s="42"/>
      <c r="O29" s="42"/>
      <c r="Q29" s="47"/>
      <c r="R29" s="47"/>
    </row>
    <row r="30" ht="18.15" customHeight="1" spans="2:15">
      <c r="B30" s="28" t="s">
        <v>40</v>
      </c>
      <c r="C30" s="29" t="s">
        <v>41</v>
      </c>
      <c r="D30" s="30" t="s">
        <v>42</v>
      </c>
      <c r="E30" s="31">
        <v>5.4</v>
      </c>
      <c r="F30" s="32">
        <v>4</v>
      </c>
      <c r="G30" s="27">
        <v>16</v>
      </c>
      <c r="H30" s="27">
        <v>3</v>
      </c>
      <c r="I30" s="27"/>
      <c r="J30" s="27"/>
      <c r="K30" s="42"/>
      <c r="L30" s="42"/>
      <c r="M30" s="42"/>
      <c r="N30" s="42"/>
      <c r="O30" s="42"/>
    </row>
    <row r="31" ht="18.15" customHeight="1" spans="2:15">
      <c r="B31" s="28" t="s">
        <v>40</v>
      </c>
      <c r="C31" s="29" t="s">
        <v>43</v>
      </c>
      <c r="D31" s="30" t="s">
        <v>44</v>
      </c>
      <c r="E31" s="31">
        <v>5.4</v>
      </c>
      <c r="F31" s="27">
        <v>8</v>
      </c>
      <c r="G31" s="27">
        <v>6</v>
      </c>
      <c r="H31" s="27">
        <v>6</v>
      </c>
      <c r="I31" s="27"/>
      <c r="J31" s="27"/>
      <c r="K31" s="42"/>
      <c r="L31" s="42"/>
      <c r="M31" s="42"/>
      <c r="N31" s="42"/>
      <c r="O31" s="42"/>
    </row>
    <row r="32" ht="18.15" customHeight="1" spans="2:15">
      <c r="B32" s="28" t="s">
        <v>37</v>
      </c>
      <c r="C32" s="29" t="s">
        <v>45</v>
      </c>
      <c r="D32" s="30" t="s">
        <v>46</v>
      </c>
      <c r="E32" s="31">
        <v>5.6</v>
      </c>
      <c r="F32" s="27">
        <v>10</v>
      </c>
      <c r="G32" s="27">
        <v>6</v>
      </c>
      <c r="H32" s="27">
        <v>4</v>
      </c>
      <c r="I32" s="27"/>
      <c r="J32" s="27"/>
      <c r="K32" s="42"/>
      <c r="L32" s="42"/>
      <c r="M32" s="42"/>
      <c r="N32" s="42"/>
      <c r="O32" s="42"/>
    </row>
    <row r="33" ht="18.15" customHeight="1" spans="2:15">
      <c r="B33" s="33" t="s">
        <v>37</v>
      </c>
      <c r="C33" s="29" t="s">
        <v>47</v>
      </c>
      <c r="D33" s="34"/>
      <c r="E33" s="35">
        <v>5.6</v>
      </c>
      <c r="F33" s="36">
        <v>8</v>
      </c>
      <c r="G33" s="37">
        <v>4</v>
      </c>
      <c r="H33" s="37">
        <v>2</v>
      </c>
      <c r="I33" s="37"/>
      <c r="J33" s="43"/>
      <c r="K33" s="42"/>
      <c r="L33" s="42"/>
      <c r="M33" s="42"/>
      <c r="N33" s="42"/>
      <c r="O33" s="42"/>
    </row>
    <row r="34" ht="15" customHeight="1" spans="2:15">
      <c r="B34" s="38"/>
      <c r="C34" s="20" t="s">
        <v>32</v>
      </c>
      <c r="D34" s="20"/>
      <c r="E34" s="20"/>
      <c r="F34" s="39" t="s">
        <v>48</v>
      </c>
      <c r="G34" s="39" t="str">
        <f ca="1">IF(G$16&lt;TODAY(),"Y","")</f>
        <v>Y</v>
      </c>
      <c r="H34" s="39"/>
      <c r="I34" s="39"/>
      <c r="J34" s="39"/>
      <c r="K34" s="39"/>
      <c r="L34" s="39"/>
      <c r="M34" s="39"/>
      <c r="N34" s="39"/>
      <c r="O34" s="39"/>
    </row>
    <row r="35" ht="73" customHeight="1" spans="2:5">
      <c r="B35" s="40" t="s">
        <v>33</v>
      </c>
      <c r="C35" s="40"/>
      <c r="D35" s="40"/>
      <c r="E35" s="40"/>
    </row>
    <row r="37" spans="3:4">
      <c r="C37" s="1"/>
      <c r="D37" s="4"/>
    </row>
    <row r="38" spans="3:4">
      <c r="C38" s="1"/>
      <c r="D38" s="4"/>
    </row>
    <row r="39" spans="3:8">
      <c r="C39" s="1"/>
      <c r="D39" s="4"/>
      <c r="H39" s="4"/>
    </row>
    <row r="40" spans="3:4">
      <c r="C40" s="1"/>
      <c r="D40" s="4"/>
    </row>
    <row r="41" spans="3:4">
      <c r="C41" s="1"/>
      <c r="D41" s="4"/>
    </row>
    <row r="42" spans="3:4">
      <c r="C42" s="1"/>
      <c r="D42" s="4"/>
    </row>
    <row r="43" spans="3:4">
      <c r="C43" s="1"/>
      <c r="D43" s="4"/>
    </row>
  </sheetData>
  <mergeCells count="18">
    <mergeCell ref="B3:P3"/>
    <mergeCell ref="B4:P4"/>
    <mergeCell ref="B5:P5"/>
    <mergeCell ref="B6:P6"/>
    <mergeCell ref="B7:P7"/>
    <mergeCell ref="B8:P8"/>
    <mergeCell ref="B9:P9"/>
    <mergeCell ref="B10:P10"/>
    <mergeCell ref="B11:P11"/>
    <mergeCell ref="F13:O13"/>
    <mergeCell ref="F14:O14"/>
    <mergeCell ref="C15:E15"/>
    <mergeCell ref="C16:E16"/>
    <mergeCell ref="C24:E24"/>
    <mergeCell ref="B25:E25"/>
    <mergeCell ref="F26:O26"/>
    <mergeCell ref="C34:E34"/>
    <mergeCell ref="B35:E35"/>
  </mergeCells>
  <conditionalFormatting sqref="F24:N24">
    <cfRule type="cellIs" dxfId="1" priority="1" operator="equal">
      <formula>"Y"</formula>
    </cfRule>
  </conditionalFormatting>
  <conditionalFormatting sqref="O24 F34:O34 F23:L23">
    <cfRule type="cellIs" dxfId="1" priority="4" operator="equal">
      <formula>"Y"</formula>
    </cfRule>
  </conditionalFormatting>
  <pageMargins left="0.39375" right="0.39375" top="0.39375" bottom="0.39375" header="0.511811023622047" footer="0.511811023622047"/>
  <pageSetup paperSize="9" scale="77" orientation="landscape" horizontalDpi="3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1 "   m a s t e r = " "   o t h e r U s e r P e r m i s s i o n = " v i s i b l e " / > < r a n g e L i s t   s h e e t S t i d = " 2 "   m a s t e r = " "   o t h e r U s e r P e r m i s s i o n = " v i s i b l e " / > < / 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Company>Abingdon Communications</Company>
  <Application>LibreOffice/24.2.5.2$Windows_X86_64 LibreOffice_project/bffef4ea93e59bebbeaf7f431bb02b1a39ee8a59</Application>
  <HeadingPairs>
    <vt:vector size="2" baseType="variant">
      <vt:variant>
        <vt:lpstr>工作表</vt:lpstr>
      </vt:variant>
      <vt:variant>
        <vt:i4>2</vt:i4>
      </vt:variant>
    </vt:vector>
  </HeadingPairs>
  <TitlesOfParts>
    <vt:vector size="2" baseType="lpstr">
      <vt:lpstr>ISRR Div</vt:lpstr>
      <vt:lpstr>Scores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Trevor Langridge</dc:creator>
  <cp:lastModifiedBy>Trevor</cp:lastModifiedBy>
  <cp:revision>117</cp:revision>
  <dcterms:created xsi:type="dcterms:W3CDTF">2006-06-01T10:25:00Z</dcterms:created>
  <cp:lastPrinted>2020-11-23T21:27:00Z</cp:lastPrinted>
  <dcterms:modified xsi:type="dcterms:W3CDTF">2026-06-04T09:07:59Z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1033-11.2.0.9629</vt:lpwstr>
  </property>
  <property fmtid="{D5CDD505-2E9C-101B-9397-08002B2CF9AE}" pid="3" name="ICV">
    <vt:lpwstr>411CFEE664BD4E3E91B65DAF2164A6C6_13</vt:lpwstr>
  </property>
</Properties>
</file>